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2"/>
  </bookViews>
  <sheets>
    <sheet name="Anual" sheetId="1" r:id="rId1"/>
    <sheet name="Feriados" sheetId="2" r:id="rId2"/>
    <sheet name="Páscoa" sheetId="3" r:id="rId3"/>
  </sheets>
  <definedNames>
    <definedName name="Abr1">'Anual'!$B$17</definedName>
    <definedName name="Ago1">'Anual'!$J$26</definedName>
    <definedName name="Ano">'Anual'!$D$3</definedName>
    <definedName name="_xlnm.Print_Area" localSheetId="0">'Anual'!$B$6:$X$42</definedName>
    <definedName name="Brz1">'Feriados'!$C$9:$C$24</definedName>
    <definedName name="Brz2">'Feriados'!$C$27:$C$39</definedName>
    <definedName name="Dez1">'Anual'!$R$35</definedName>
    <definedName name="Exibir_Dat_Com">'Anual'!$AF$3</definedName>
    <definedName name="Exibir_Fer_EUA">'Anual'!$AH$3</definedName>
    <definedName name="Exibir_Fer_Nac">'Anual'!$AD$3</definedName>
    <definedName name="Fev1">'Anual'!$J$8</definedName>
    <definedName name="Jan1">'Anual'!$B$8</definedName>
    <definedName name="Jul1">'Anual'!$B$26</definedName>
    <definedName name="Jun1">'Anual'!$R$17</definedName>
    <definedName name="Mai1">'Anual'!$J$17</definedName>
    <definedName name="Mar1">'Anual'!$R$8</definedName>
    <definedName name="Meses">('Anual'!$B$37:$H$42,'Anual'!$J$37:$P$42,'Anual'!$R$37:$X$42,'Anual'!$B$28:$H$33,'Anual'!$J$28:$P$33,'Anual'!$R$28:$X$33,'Anual'!$B$19:$H$24,'Anual'!$J$19:$P$24,'Anual'!$R$19:$X$24,'Anual'!$R$10:$X$15,'Anual'!$J$10:$P$15,'Anual'!$B$10:$H$15)</definedName>
    <definedName name="Nov1">'Anual'!$J$35</definedName>
    <definedName name="Out1">'Anual'!$B$35</definedName>
    <definedName name="Páscoa">'Páscoa'!$D$36</definedName>
    <definedName name="Set1">'Anual'!$R$26</definedName>
    <definedName name="USA">'Feriados'!$C$42:$C$54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Curiosidade:
</t>
        </r>
        <r>
          <rPr>
            <sz val="8"/>
            <color indexed="8"/>
            <rFont val="Tahoma"/>
            <family val="2"/>
          </rPr>
          <t xml:space="preserve">
Todos os feriados eclesiásticos são calculados em função da Páscoa e esta é calculada em função da Lua Cheia.
A PÁSCOA ocorre no primeiro domingo após a primeira lua cheia que se verificar a partir de 21 de março (início da Primavera). A SEXTA-FEIRA DA PAIXÃO é a que antecede o DOMINGO DE PÁSCOA. A terça-feira de CARNAVAL ocorre 47 dias antes da Páscoa e a quinta-feira do CORPUS CHRISTI ocorre 60 dias após a Páscoa. DOMINGO DE RAMOS é o que antecede o domingo da Páscoa, a QUARESMA são os 40 dias entre o Carnaval e o DOMINGO DE RAMOS, a quinta-feira da ASCENSÃO ocorre 39 dias após a Páscoa e o domingo de PENTECOSTES vem 10 dias depois da Ascensão.</t>
        </r>
      </text>
    </comment>
  </commentList>
</comments>
</file>

<file path=xl/sharedStrings.xml><?xml version="1.0" encoding="utf-8"?>
<sst xmlns="http://schemas.openxmlformats.org/spreadsheetml/2006/main" count="135" uniqueCount="94">
  <si>
    <t>Ano:</t>
  </si>
  <si>
    <t>Feriados Nacionais:</t>
  </si>
  <si>
    <t>Datas Comemorativas:</t>
  </si>
  <si>
    <t>Feriados nos EUA:</t>
  </si>
  <si>
    <t>D</t>
  </si>
  <si>
    <t>S</t>
  </si>
  <si>
    <t>T</t>
  </si>
  <si>
    <t>Q</t>
  </si>
  <si>
    <t>Feriados Nacionais</t>
  </si>
  <si>
    <t>Data</t>
  </si>
  <si>
    <t>Tipo</t>
  </si>
  <si>
    <t>Ocorrência</t>
  </si>
  <si>
    <t>Confraternização Universal</t>
  </si>
  <si>
    <t>Fixo</t>
  </si>
  <si>
    <t>Dia 1 de Janeiro</t>
  </si>
  <si>
    <t>Paixão de Cristo</t>
  </si>
  <si>
    <t>Móvel</t>
  </si>
  <si>
    <t>2 dias antes da Páscoa</t>
  </si>
  <si>
    <t>Páscoa</t>
  </si>
  <si>
    <t>Depende das fases da Lua</t>
  </si>
  <si>
    <t>Tiradentes</t>
  </si>
  <si>
    <t>Dia 21 de Abril</t>
  </si>
  <si>
    <t>Dia do Trabalho</t>
  </si>
  <si>
    <t>Dia 1 de Maio</t>
  </si>
  <si>
    <t>Corpus Christi</t>
  </si>
  <si>
    <t>60 dias após a Páscoa</t>
  </si>
  <si>
    <t>Independência do Brasil</t>
  </si>
  <si>
    <t>Dia 7 de Setembro</t>
  </si>
  <si>
    <t>Nossa Senhora da Aparecida</t>
  </si>
  <si>
    <t>Dia 12 de Outubro</t>
  </si>
  <si>
    <t>Finados</t>
  </si>
  <si>
    <t>Dia 2 de Novembro</t>
  </si>
  <si>
    <t>Proclamação da República</t>
  </si>
  <si>
    <t>Dia 15 de Novembro</t>
  </si>
  <si>
    <t>Natal</t>
  </si>
  <si>
    <t>Dia 25 de Dezembro</t>
  </si>
  <si>
    <t>Datas Comemorativas</t>
  </si>
  <si>
    <t>Carnaval (Ponto Facultativo)</t>
  </si>
  <si>
    <t>47 dias antes da Páscoa</t>
  </si>
  <si>
    <t>Domingo de Ramos</t>
  </si>
  <si>
    <t>Domingo anterior à Páscoa</t>
  </si>
  <si>
    <t>Sábado de Aleluia</t>
  </si>
  <si>
    <t>Sábado anterior à Páscoa</t>
  </si>
  <si>
    <t>Dia das Mães</t>
  </si>
  <si>
    <t>2º domingo de Maio</t>
  </si>
  <si>
    <t>Dia dos Namorados</t>
  </si>
  <si>
    <t>Dia 12 de Junho</t>
  </si>
  <si>
    <t>Dia das Crianças</t>
  </si>
  <si>
    <t>Dia dos Pais</t>
  </si>
  <si>
    <t>2º domingo de Agosto</t>
  </si>
  <si>
    <t>Dia da Secretária</t>
  </si>
  <si>
    <t>Dia 30 de Setembro</t>
  </si>
  <si>
    <t>Martin Luther King Day</t>
  </si>
  <si>
    <t>3ª segunda-feira de Janeiro</t>
  </si>
  <si>
    <t>President's Day</t>
  </si>
  <si>
    <t>3ª segunda-feira de Fevereiro</t>
  </si>
  <si>
    <t>Memorial Day</t>
  </si>
  <si>
    <t>Última segunda-feira de Maio</t>
  </si>
  <si>
    <t>Independence Day</t>
  </si>
  <si>
    <t>4º dia de Julho</t>
  </si>
  <si>
    <t>Labor Day</t>
  </si>
  <si>
    <t>1ª segunda-feira de Setembro</t>
  </si>
  <si>
    <t>Columbus Day</t>
  </si>
  <si>
    <t>2ª segunda-feira de Outubro</t>
  </si>
  <si>
    <t>Veteran's Day</t>
  </si>
  <si>
    <t>11º dia de Novembro</t>
  </si>
  <si>
    <t>Thanksgiving</t>
  </si>
  <si>
    <t>4ª quinta-feira de Novembro</t>
  </si>
  <si>
    <r>
      <t>Quando for colocar as datas, insira-as igual a fórmula abaixo:
=DATA(</t>
    </r>
    <r>
      <rPr>
        <b/>
        <sz val="10"/>
        <color indexed="18"/>
        <rFont val="Verdana"/>
        <family val="2"/>
      </rPr>
      <t>Ano</t>
    </r>
    <r>
      <rPr>
        <sz val="10"/>
        <color indexed="18"/>
        <rFont val="Verdana"/>
        <family val="2"/>
      </rPr>
      <t>;</t>
    </r>
    <r>
      <rPr>
        <b/>
        <sz val="10"/>
        <color indexed="12"/>
        <rFont val="Verdana"/>
        <family val="2"/>
      </rPr>
      <t>12</t>
    </r>
    <r>
      <rPr>
        <sz val="10"/>
        <color indexed="18"/>
        <rFont val="Verdana"/>
        <family val="2"/>
      </rPr>
      <t>;</t>
    </r>
    <r>
      <rPr>
        <b/>
        <sz val="10"/>
        <color indexed="10"/>
        <rFont val="Verdana"/>
        <family val="2"/>
      </rPr>
      <t>31</t>
    </r>
    <r>
      <rPr>
        <sz val="10"/>
        <color indexed="18"/>
        <rFont val="Verdana"/>
        <family val="2"/>
      </rPr>
      <t xml:space="preserve">)
Onde está escrito ano, </t>
    </r>
    <r>
      <rPr>
        <b/>
        <sz val="10"/>
        <color indexed="18"/>
        <rFont val="Verdana"/>
        <family val="2"/>
      </rPr>
      <t>deixe a palavra ano mesmo</t>
    </r>
    <r>
      <rPr>
        <sz val="10"/>
        <color indexed="18"/>
        <rFont val="Verdana"/>
        <family val="2"/>
      </rPr>
      <t xml:space="preserve">, ela é uma variável fixa, necessária quando muda-se de ano.
Onde aparece o número </t>
    </r>
    <r>
      <rPr>
        <b/>
        <sz val="10"/>
        <color indexed="12"/>
        <rFont val="Verdana"/>
        <family val="2"/>
      </rPr>
      <t>12</t>
    </r>
    <r>
      <rPr>
        <sz val="10"/>
        <color indexed="18"/>
        <rFont val="Verdana"/>
        <family val="2"/>
      </rPr>
      <t xml:space="preserve">, </t>
    </r>
    <r>
      <rPr>
        <b/>
        <sz val="10"/>
        <color indexed="12"/>
        <rFont val="Verdana"/>
        <family val="2"/>
      </rPr>
      <t xml:space="preserve">coloque o mês </t>
    </r>
    <r>
      <rPr>
        <sz val="10"/>
        <color indexed="18"/>
        <rFont val="Verdana"/>
        <family val="2"/>
      </rPr>
      <t xml:space="preserve">do feriado.
Onde aparece o número </t>
    </r>
    <r>
      <rPr>
        <b/>
        <sz val="10"/>
        <color indexed="10"/>
        <rFont val="Verdana"/>
        <family val="2"/>
      </rPr>
      <t>31</t>
    </r>
    <r>
      <rPr>
        <sz val="10"/>
        <color indexed="18"/>
        <rFont val="Verdana"/>
        <family val="2"/>
      </rPr>
      <t xml:space="preserve">, </t>
    </r>
    <r>
      <rPr>
        <b/>
        <sz val="10"/>
        <color indexed="10"/>
        <rFont val="Verdana"/>
        <family val="2"/>
      </rPr>
      <t>coloque o dia</t>
    </r>
    <r>
      <rPr>
        <sz val="10"/>
        <color indexed="18"/>
        <rFont val="Verdana"/>
        <family val="2"/>
      </rPr>
      <t xml:space="preserve"> do feriado.</t>
    </r>
  </si>
  <si>
    <r>
      <t xml:space="preserve">5 </t>
    </r>
    <r>
      <rPr>
        <sz val="10"/>
        <color indexed="22"/>
        <rFont val="Verdana"/>
        <family val="2"/>
      </rPr>
      <t xml:space="preserve">  N O T A </t>
    </r>
    <r>
      <rPr>
        <sz val="12"/>
        <color indexed="22"/>
        <rFont val="Verdana"/>
        <family val="2"/>
      </rPr>
      <t xml:space="preserve">  </t>
    </r>
    <r>
      <rPr>
        <sz val="12"/>
        <color indexed="12"/>
        <rFont val="Webdings"/>
        <family val="1"/>
      </rPr>
      <t>5</t>
    </r>
  </si>
  <si>
    <t>Aniversário de São Paulo</t>
  </si>
  <si>
    <t>Dia 25 de Janeiro</t>
  </si>
  <si>
    <t/>
  </si>
  <si>
    <t>Aniversário do Corelli</t>
  </si>
  <si>
    <t>Dia 20 de Junho</t>
  </si>
  <si>
    <t>Outro algoritmo que pode ser usado é o de Meeus/Jones/Butcher (para o calendário gregoriano), exposto por Jean Meeus em Astronomical Algorithms (1991):</t>
  </si>
  <si>
    <t>O sinal "\" refere-se à divisão por inteiro: 7\3 é igual a 2, não a 2,333...</t>
  </si>
  <si>
    <t>a = MOD(ANO;19)</t>
  </si>
  <si>
    <t>b = ANO \ 100</t>
  </si>
  <si>
    <t>c = MOD(ANO;100)</t>
  </si>
  <si>
    <t>d = b \ 4</t>
  </si>
  <si>
    <t>e = MOD(b;4)</t>
  </si>
  <si>
    <t>f = (b + 8) \ 25</t>
  </si>
  <si>
    <t>g = (b - f + 1) \ 3</t>
  </si>
  <si>
    <t>h = MOD((19 × a + b - d - g + 15);30)</t>
  </si>
  <si>
    <t>i = c \ 4</t>
  </si>
  <si>
    <t>k = MOD(c;4)</t>
  </si>
  <si>
    <t>L = MOD((32 + 2 × e + 2 × i - h - k);7)</t>
  </si>
  <si>
    <t>m = (a + 11 × h + 22 × L) \ 451</t>
  </si>
  <si>
    <t>MÊS = (h + L - 7 × m + 114) \ 31</t>
  </si>
  <si>
    <t>DIA = MOD((h + L - 7 × m + 114);31) + 1</t>
  </si>
  <si>
    <t>Algoritmo de Meeus/Jones/Butcher</t>
  </si>
  <si>
    <t>Feriados internacionais</t>
  </si>
  <si>
    <t>Feriados Intern.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</si>
</sst>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"/>
    <numFmt numFmtId="165" formatCode="d;;;"/>
    <numFmt numFmtId="166" formatCode="dddd&quot;, &quot;dd/mm/yyyy"/>
    <numFmt numFmtId="167" formatCode="dddd"/>
    <numFmt numFmtId="168" formatCode="[$-416]dddd\,\ d&quot; de &quot;mmmm&quot; de &quot;yyyy"/>
    <numFmt numFmtId="169" formatCode="dd/mmm/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16"/>
      <color indexed="12"/>
      <name val="Tahoma"/>
      <family val="2"/>
    </font>
    <font>
      <b/>
      <sz val="12"/>
      <color indexed="9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0"/>
      <color indexed="18"/>
      <name val="Tahoma"/>
      <family val="2"/>
    </font>
    <font>
      <b/>
      <sz val="16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63"/>
      <name val="Tahoma"/>
      <family val="2"/>
    </font>
    <font>
      <sz val="16"/>
      <color indexed="63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44"/>
      <name val="Tahoma"/>
      <family val="2"/>
    </font>
    <font>
      <b/>
      <sz val="16"/>
      <color indexed="40"/>
      <name val="Tahoma"/>
      <family val="2"/>
    </font>
    <font>
      <b/>
      <sz val="14"/>
      <color indexed="12"/>
      <name val="Tahom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2"/>
      <color indexed="22"/>
      <name val="Verdana"/>
      <family val="2"/>
    </font>
    <font>
      <sz val="12"/>
      <color indexed="12"/>
      <name val="Webdings"/>
      <family val="1"/>
    </font>
    <font>
      <sz val="10"/>
      <color indexed="22"/>
      <name val="Verdan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medium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medium">
        <color indexed="21"/>
      </top>
      <bottom style="hair">
        <color indexed="2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26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hair">
        <color indexed="53"/>
      </bottom>
    </border>
    <border>
      <left style="medium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medium">
        <color indexed="53"/>
      </right>
      <top style="hair">
        <color indexed="53"/>
      </top>
      <bottom>
        <color indexed="63"/>
      </bottom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>
        <color indexed="63"/>
      </left>
      <right style="thick">
        <color indexed="26"/>
      </right>
      <top style="thick">
        <color indexed="8"/>
      </top>
      <bottom style="thick">
        <color indexed="26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27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27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27"/>
      </bottom>
    </border>
    <border>
      <left style="hair">
        <color indexed="22"/>
      </left>
      <right style="medium">
        <color indexed="27"/>
      </right>
      <top style="hair">
        <color indexed="22"/>
      </top>
      <bottom style="medium">
        <color indexed="27"/>
      </bottom>
    </border>
    <border>
      <left style="medium">
        <color indexed="8"/>
      </left>
      <right style="hair">
        <color indexed="22"/>
      </right>
      <top style="medium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>
        <color indexed="8"/>
      </top>
      <bottom style="hair">
        <color indexed="22"/>
      </bottom>
    </border>
    <border>
      <left style="hair">
        <color indexed="22"/>
      </left>
      <right style="medium">
        <color indexed="27"/>
      </right>
      <top style="medium">
        <color indexed="8"/>
      </top>
      <bottom style="hair">
        <color indexed="22"/>
      </bottom>
    </border>
    <border>
      <left style="thick">
        <color indexed="8"/>
      </left>
      <right style="medium">
        <color indexed="9"/>
      </right>
      <top style="thick">
        <color indexed="8"/>
      </top>
      <bottom style="thick">
        <color indexed="22"/>
      </bottom>
    </border>
    <border>
      <left style="medium">
        <color indexed="23"/>
      </left>
      <right style="medium">
        <color indexed="9"/>
      </right>
      <top style="thick">
        <color indexed="8"/>
      </top>
      <bottom style="thick">
        <color indexed="22"/>
      </bottom>
    </border>
    <border>
      <left style="medium">
        <color indexed="23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8"/>
      </top>
      <bottom style="thick">
        <color indexed="2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6" fillId="18" borderId="14" xfId="0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/>
    </xf>
    <xf numFmtId="0" fontId="26" fillId="16" borderId="16" xfId="0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9" borderId="18" xfId="0" applyFont="1" applyFill="1" applyBorder="1" applyAlignment="1">
      <alignment horizontal="center"/>
    </xf>
    <xf numFmtId="0" fontId="26" fillId="19" borderId="19" xfId="0" applyFont="1" applyFill="1" applyBorder="1" applyAlignment="1">
      <alignment horizontal="center"/>
    </xf>
    <xf numFmtId="0" fontId="26" fillId="19" borderId="20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/>
    </xf>
    <xf numFmtId="0" fontId="22" fillId="0" borderId="21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31" fillId="20" borderId="22" xfId="0" applyFont="1" applyFill="1" applyBorder="1" applyAlignment="1" applyProtection="1">
      <alignment horizontal="center"/>
      <protection/>
    </xf>
    <xf numFmtId="165" fontId="29" fillId="21" borderId="22" xfId="0" applyNumberFormat="1" applyFont="1" applyFill="1" applyBorder="1" applyAlignment="1" applyProtection="1">
      <alignment horizontal="center" vertical="center"/>
      <protection/>
    </xf>
    <xf numFmtId="0" fontId="18" fillId="22" borderId="0" xfId="0" applyFont="1" applyFill="1" applyAlignment="1" applyProtection="1">
      <alignment/>
      <protection/>
    </xf>
    <xf numFmtId="0" fontId="36" fillId="22" borderId="0" xfId="0" applyFont="1" applyFill="1" applyAlignment="1" applyProtection="1">
      <alignment/>
      <protection/>
    </xf>
    <xf numFmtId="0" fontId="36" fillId="23" borderId="0" xfId="0" applyFont="1" applyFill="1" applyAlignment="1" applyProtection="1">
      <alignment/>
      <protection/>
    </xf>
    <xf numFmtId="0" fontId="33" fillId="23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9" fillId="21" borderId="23" xfId="0" applyFont="1" applyFill="1" applyBorder="1" applyAlignment="1" applyProtection="1">
      <alignment/>
      <protection/>
    </xf>
    <xf numFmtId="0" fontId="29" fillId="25" borderId="24" xfId="0" applyFont="1" applyFill="1" applyBorder="1" applyAlignment="1" applyProtection="1">
      <alignment/>
      <protection/>
    </xf>
    <xf numFmtId="0" fontId="30" fillId="25" borderId="24" xfId="0" applyFont="1" applyFill="1" applyBorder="1" applyAlignment="1" applyProtection="1">
      <alignment horizontal="right"/>
      <protection/>
    </xf>
    <xf numFmtId="0" fontId="29" fillId="21" borderId="24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25" xfId="0" applyFont="1" applyBorder="1" applyAlignment="1" applyProtection="1">
      <alignment horizontal="left"/>
      <protection locked="0"/>
    </xf>
    <xf numFmtId="166" fontId="29" fillId="0" borderId="26" xfId="0" applyNumberFormat="1" applyFont="1" applyBorder="1" applyAlignment="1" applyProtection="1">
      <alignment/>
      <protection locked="0"/>
    </xf>
    <xf numFmtId="166" fontId="29" fillId="0" borderId="27" xfId="0" applyNumberFormat="1" applyFont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29" xfId="0" applyFont="1" applyBorder="1" applyAlignment="1" applyProtection="1">
      <alignment horizontal="left"/>
      <protection locked="0"/>
    </xf>
    <xf numFmtId="166" fontId="29" fillId="0" borderId="30" xfId="0" applyNumberFormat="1" applyFont="1" applyBorder="1" applyAlignment="1" applyProtection="1">
      <alignment/>
      <protection locked="0"/>
    </xf>
    <xf numFmtId="166" fontId="29" fillId="0" borderId="31" xfId="0" applyNumberFormat="1" applyFont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/>
      <protection locked="0"/>
    </xf>
    <xf numFmtId="0" fontId="29" fillId="0" borderId="33" xfId="0" applyFont="1" applyBorder="1" applyAlignment="1" applyProtection="1">
      <alignment horizontal="left"/>
      <protection locked="0"/>
    </xf>
    <xf numFmtId="166" fontId="29" fillId="0" borderId="34" xfId="0" applyNumberFormat="1" applyFont="1" applyBorder="1" applyAlignment="1" applyProtection="1">
      <alignment/>
      <protection locked="0"/>
    </xf>
    <xf numFmtId="166" fontId="29" fillId="0" borderId="35" xfId="0" applyNumberFormat="1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/>
      <protection locked="0"/>
    </xf>
    <xf numFmtId="0" fontId="29" fillId="0" borderId="37" xfId="0" applyFont="1" applyBorder="1" applyAlignment="1" applyProtection="1">
      <alignment horizontal="left"/>
      <protection locked="0"/>
    </xf>
    <xf numFmtId="166" fontId="29" fillId="0" borderId="38" xfId="0" applyNumberFormat="1" applyFont="1" applyBorder="1" applyAlignment="1" applyProtection="1">
      <alignment/>
      <protection locked="0"/>
    </xf>
    <xf numFmtId="166" fontId="29" fillId="0" borderId="38" xfId="0" applyNumberFormat="1" applyFont="1" applyBorder="1" applyAlignment="1" applyProtection="1">
      <alignment horizontal="center"/>
      <protection locked="0"/>
    </xf>
    <xf numFmtId="0" fontId="29" fillId="0" borderId="39" xfId="0" applyFont="1" applyBorder="1" applyAlignment="1" applyProtection="1">
      <alignment/>
      <protection locked="0"/>
    </xf>
    <xf numFmtId="0" fontId="29" fillId="0" borderId="40" xfId="0" applyFont="1" applyBorder="1" applyAlignment="1" applyProtection="1">
      <alignment horizontal="left"/>
      <protection locked="0"/>
    </xf>
    <xf numFmtId="166" fontId="29" fillId="0" borderId="41" xfId="0" applyNumberFormat="1" applyFont="1" applyBorder="1" applyAlignment="1" applyProtection="1">
      <alignment/>
      <protection locked="0"/>
    </xf>
    <xf numFmtId="166" fontId="29" fillId="0" borderId="41" xfId="0" applyNumberFormat="1" applyFont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/>
      <protection locked="0"/>
    </xf>
    <xf numFmtId="0" fontId="29" fillId="0" borderId="43" xfId="0" applyFont="1" applyBorder="1" applyAlignment="1" applyProtection="1">
      <alignment horizontal="left"/>
      <protection locked="0"/>
    </xf>
    <xf numFmtId="166" fontId="29" fillId="0" borderId="44" xfId="0" applyNumberFormat="1" applyFont="1" applyBorder="1" applyAlignment="1" applyProtection="1">
      <alignment/>
      <protection locked="0"/>
    </xf>
    <xf numFmtId="166" fontId="29" fillId="0" borderId="44" xfId="0" applyNumberFormat="1" applyFont="1" applyBorder="1" applyAlignment="1" applyProtection="1">
      <alignment horizontal="center"/>
      <protection locked="0"/>
    </xf>
    <xf numFmtId="0" fontId="29" fillId="0" borderId="45" xfId="0" applyFont="1" applyBorder="1" applyAlignment="1" applyProtection="1">
      <alignment/>
      <protection locked="0"/>
    </xf>
    <xf numFmtId="0" fontId="29" fillId="0" borderId="46" xfId="0" applyFont="1" applyBorder="1" applyAlignment="1" applyProtection="1">
      <alignment horizontal="left"/>
      <protection locked="0"/>
    </xf>
    <xf numFmtId="166" fontId="29" fillId="0" borderId="47" xfId="0" applyNumberFormat="1" applyFont="1" applyBorder="1" applyAlignment="1" applyProtection="1">
      <alignment/>
      <protection locked="0"/>
    </xf>
    <xf numFmtId="166" fontId="29" fillId="0" borderId="47" xfId="0" applyNumberFormat="1" applyFont="1" applyBorder="1" applyAlignment="1" applyProtection="1">
      <alignment horizontal="center"/>
      <protection locked="0"/>
    </xf>
    <xf numFmtId="0" fontId="29" fillId="0" borderId="48" xfId="0" applyFont="1" applyBorder="1" applyAlignment="1" applyProtection="1">
      <alignment/>
      <protection locked="0"/>
    </xf>
    <xf numFmtId="0" fontId="29" fillId="0" borderId="49" xfId="0" applyFont="1" applyBorder="1" applyAlignment="1" applyProtection="1">
      <alignment horizontal="left"/>
      <protection locked="0"/>
    </xf>
    <xf numFmtId="166" fontId="29" fillId="0" borderId="50" xfId="0" applyNumberFormat="1" applyFont="1" applyBorder="1" applyAlignment="1" applyProtection="1">
      <alignment/>
      <protection locked="0"/>
    </xf>
    <xf numFmtId="166" fontId="29" fillId="0" borderId="50" xfId="0" applyNumberFormat="1" applyFont="1" applyBorder="1" applyAlignment="1" applyProtection="1">
      <alignment horizontal="center"/>
      <protection locked="0"/>
    </xf>
    <xf numFmtId="0" fontId="29" fillId="0" borderId="51" xfId="0" applyFont="1" applyBorder="1" applyAlignment="1" applyProtection="1">
      <alignment/>
      <protection locked="0"/>
    </xf>
    <xf numFmtId="0" fontId="29" fillId="0" borderId="52" xfId="0" applyFont="1" applyBorder="1" applyAlignment="1" applyProtection="1">
      <alignment horizontal="left"/>
      <protection locked="0"/>
    </xf>
    <xf numFmtId="166" fontId="29" fillId="0" borderId="53" xfId="0" applyNumberFormat="1" applyFont="1" applyBorder="1" applyAlignment="1" applyProtection="1">
      <alignment/>
      <protection locked="0"/>
    </xf>
    <xf numFmtId="166" fontId="29" fillId="0" borderId="53" xfId="0" applyNumberFormat="1" applyFont="1" applyBorder="1" applyAlignment="1" applyProtection="1">
      <alignment horizontal="center"/>
      <protection locked="0"/>
    </xf>
    <xf numFmtId="0" fontId="29" fillId="0" borderId="54" xfId="0" applyFont="1" applyBorder="1" applyAlignment="1" applyProtection="1">
      <alignment/>
      <protection locked="0"/>
    </xf>
    <xf numFmtId="167" fontId="32" fillId="24" borderId="0" xfId="0" applyNumberFormat="1" applyFont="1" applyFill="1" applyAlignment="1" applyProtection="1">
      <alignment/>
      <protection/>
    </xf>
    <xf numFmtId="0" fontId="32" fillId="24" borderId="0" xfId="0" applyFont="1" applyFill="1" applyAlignment="1" applyProtection="1" quotePrefix="1">
      <alignment/>
      <protection/>
    </xf>
    <xf numFmtId="0" fontId="29" fillId="22" borderId="55" xfId="0" applyFont="1" applyFill="1" applyBorder="1" applyAlignment="1" applyProtection="1">
      <alignment/>
      <protection/>
    </xf>
    <xf numFmtId="0" fontId="34" fillId="20" borderId="56" xfId="0" applyFont="1" applyFill="1" applyBorder="1" applyAlignment="1" applyProtection="1">
      <alignment horizontal="center"/>
      <protection/>
    </xf>
    <xf numFmtId="0" fontId="34" fillId="20" borderId="57" xfId="0" applyFont="1" applyFill="1" applyBorder="1" applyAlignment="1" applyProtection="1">
      <alignment horizontal="center"/>
      <protection/>
    </xf>
    <xf numFmtId="165" fontId="27" fillId="25" borderId="56" xfId="0" applyNumberFormat="1" applyFont="1" applyFill="1" applyBorder="1" applyAlignment="1" applyProtection="1">
      <alignment horizontal="center" vertical="center"/>
      <protection/>
    </xf>
    <xf numFmtId="165" fontId="29" fillId="21" borderId="57" xfId="0" applyNumberFormat="1" applyFont="1" applyFill="1" applyBorder="1" applyAlignment="1" applyProtection="1">
      <alignment horizontal="center" vertical="center"/>
      <protection/>
    </xf>
    <xf numFmtId="165" fontId="27" fillId="25" borderId="57" xfId="0" applyNumberFormat="1" applyFont="1" applyFill="1" applyBorder="1" applyAlignment="1" applyProtection="1">
      <alignment horizontal="center" vertical="center"/>
      <protection/>
    </xf>
    <xf numFmtId="165" fontId="27" fillId="25" borderId="58" xfId="0" applyNumberFormat="1" applyFont="1" applyFill="1" applyBorder="1" applyAlignment="1" applyProtection="1">
      <alignment horizontal="center" vertical="center"/>
      <protection/>
    </xf>
    <xf numFmtId="165" fontId="29" fillId="21" borderId="59" xfId="0" applyNumberFormat="1" applyFont="1" applyFill="1" applyBorder="1" applyAlignment="1" applyProtection="1">
      <alignment horizontal="center" vertical="center"/>
      <protection/>
    </xf>
    <xf numFmtId="165" fontId="27" fillId="25" borderId="60" xfId="0" applyNumberFormat="1" applyFont="1" applyFill="1" applyBorder="1" applyAlignment="1" applyProtection="1">
      <alignment horizontal="center" vertical="center"/>
      <protection/>
    </xf>
    <xf numFmtId="164" fontId="35" fillId="26" borderId="61" xfId="0" applyNumberFormat="1" applyFont="1" applyFill="1" applyBorder="1" applyAlignment="1" applyProtection="1">
      <alignment horizontal="center"/>
      <protection/>
    </xf>
    <xf numFmtId="164" fontId="35" fillId="26" borderId="62" xfId="0" applyNumberFormat="1" applyFont="1" applyFill="1" applyBorder="1" applyAlignment="1" applyProtection="1">
      <alignment horizontal="center"/>
      <protection/>
    </xf>
    <xf numFmtId="164" fontId="35" fillId="26" borderId="63" xfId="0" applyNumberFormat="1" applyFont="1" applyFill="1" applyBorder="1" applyAlignment="1" applyProtection="1">
      <alignment horizontal="center"/>
      <protection/>
    </xf>
    <xf numFmtId="0" fontId="37" fillId="27" borderId="64" xfId="0" applyFont="1" applyFill="1" applyBorder="1" applyAlignment="1" applyProtection="1">
      <alignment horizontal="center" vertical="center"/>
      <protection/>
    </xf>
    <xf numFmtId="0" fontId="37" fillId="27" borderId="65" xfId="0" applyFont="1" applyFill="1" applyBorder="1" applyAlignment="1" applyProtection="1">
      <alignment horizontal="center" vertical="center"/>
      <protection/>
    </xf>
    <xf numFmtId="0" fontId="37" fillId="27" borderId="66" xfId="0" applyFont="1" applyFill="1" applyBorder="1" applyAlignment="1" applyProtection="1">
      <alignment horizontal="center" vertical="center"/>
      <protection/>
    </xf>
    <xf numFmtId="0" fontId="25" fillId="25" borderId="24" xfId="0" applyFont="1" applyFill="1" applyBorder="1" applyAlignment="1" applyProtection="1">
      <alignment horizontal="left" vertical="center"/>
      <protection/>
    </xf>
    <xf numFmtId="0" fontId="46" fillId="28" borderId="67" xfId="0" applyFont="1" applyFill="1" applyBorder="1" applyAlignment="1" applyProtection="1">
      <alignment horizontal="center" vertical="center"/>
      <protection/>
    </xf>
    <xf numFmtId="0" fontId="46" fillId="28" borderId="68" xfId="0" applyFont="1" applyFill="1" applyBorder="1" applyAlignment="1" applyProtection="1">
      <alignment horizontal="center" vertical="center"/>
      <protection/>
    </xf>
    <xf numFmtId="0" fontId="46" fillId="28" borderId="69" xfId="0" applyFont="1" applyFill="1" applyBorder="1" applyAlignment="1" applyProtection="1">
      <alignment horizontal="center" vertical="center"/>
      <protection/>
    </xf>
    <xf numFmtId="0" fontId="20" fillId="29" borderId="67" xfId="0" applyFont="1" applyFill="1" applyBorder="1" applyAlignment="1" applyProtection="1">
      <alignment horizontal="center" vertical="center"/>
      <protection/>
    </xf>
    <xf numFmtId="0" fontId="20" fillId="29" borderId="68" xfId="0" applyFont="1" applyFill="1" applyBorder="1" applyAlignment="1" applyProtection="1">
      <alignment horizontal="center" vertical="center"/>
      <protection/>
    </xf>
    <xf numFmtId="0" fontId="20" fillId="29" borderId="69" xfId="0" applyFont="1" applyFill="1" applyBorder="1" applyAlignment="1" applyProtection="1">
      <alignment horizontal="center" vertical="center"/>
      <protection/>
    </xf>
    <xf numFmtId="0" fontId="47" fillId="30" borderId="67" xfId="0" applyFont="1" applyFill="1" applyBorder="1" applyAlignment="1" applyProtection="1">
      <alignment horizontal="center" vertical="center"/>
      <protection/>
    </xf>
    <xf numFmtId="0" fontId="47" fillId="30" borderId="68" xfId="0" applyFont="1" applyFill="1" applyBorder="1" applyAlignment="1" applyProtection="1">
      <alignment horizontal="center" vertical="center"/>
      <protection/>
    </xf>
    <xf numFmtId="0" fontId="47" fillId="30" borderId="69" xfId="0" applyFont="1" applyFill="1" applyBorder="1" applyAlignment="1" applyProtection="1">
      <alignment horizontal="center" vertical="center"/>
      <protection/>
    </xf>
    <xf numFmtId="0" fontId="39" fillId="27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38" fillId="0" borderId="0" xfId="0" applyFont="1" applyAlignment="1">
      <alignment horizontal="center"/>
    </xf>
    <xf numFmtId="0" fontId="38" fillId="0" borderId="78" xfId="0" applyFont="1" applyBorder="1" applyAlignment="1">
      <alignment horizontal="center"/>
    </xf>
    <xf numFmtId="0" fontId="44" fillId="0" borderId="79" xfId="0" applyFont="1" applyBorder="1" applyAlignment="1">
      <alignment horizontal="left" vertical="center" textRotation="90"/>
    </xf>
    <xf numFmtId="0" fontId="45" fillId="0" borderId="79" xfId="0" applyFont="1" applyBorder="1" applyAlignment="1">
      <alignment horizontal="left" vertical="center" textRotation="90"/>
    </xf>
    <xf numFmtId="0" fontId="0" fillId="29" borderId="80" xfId="0" applyFill="1" applyBorder="1" applyAlignment="1">
      <alignment/>
    </xf>
    <xf numFmtId="0" fontId="48" fillId="29" borderId="81" xfId="0" applyFont="1" applyFill="1" applyBorder="1" applyAlignment="1">
      <alignment horizontal="center"/>
    </xf>
    <xf numFmtId="0" fontId="0" fillId="29" borderId="82" xfId="0" applyFill="1" applyBorder="1" applyAlignment="1">
      <alignment/>
    </xf>
    <xf numFmtId="0" fontId="0" fillId="29" borderId="79" xfId="0" applyFill="1" applyBorder="1" applyAlignment="1">
      <alignment/>
    </xf>
    <xf numFmtId="0" fontId="49" fillId="29" borderId="0" xfId="0" applyFont="1" applyFill="1" applyBorder="1" applyAlignment="1">
      <alignment/>
    </xf>
    <xf numFmtId="0" fontId="0" fillId="29" borderId="83" xfId="0" applyFill="1" applyBorder="1" applyAlignment="1">
      <alignment/>
    </xf>
    <xf numFmtId="0" fontId="49" fillId="29" borderId="0" xfId="0" applyFont="1" applyFill="1" applyBorder="1" applyAlignment="1">
      <alignment horizontal="left" vertical="center" wrapText="1"/>
    </xf>
    <xf numFmtId="0" fontId="49" fillId="29" borderId="0" xfId="0" applyFont="1" applyFill="1" applyBorder="1" applyAlignment="1">
      <alignment horizontal="center" vertical="center" wrapText="1"/>
    </xf>
    <xf numFmtId="0" fontId="49" fillId="29" borderId="0" xfId="0" applyFont="1" applyFill="1" applyBorder="1" applyAlignment="1">
      <alignment horizontal="right"/>
    </xf>
    <xf numFmtId="0" fontId="0" fillId="29" borderId="84" xfId="0" applyFill="1" applyBorder="1" applyAlignment="1">
      <alignment/>
    </xf>
    <xf numFmtId="0" fontId="0" fillId="29" borderId="85" xfId="0" applyFill="1" applyBorder="1" applyAlignment="1">
      <alignment/>
    </xf>
    <xf numFmtId="0" fontId="0" fillId="29" borderId="86" xfId="0" applyFill="1" applyBorder="1" applyAlignment="1">
      <alignment/>
    </xf>
    <xf numFmtId="169" fontId="49" fillId="31" borderId="87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dxfs count="3">
    <dxf>
      <font>
        <b/>
        <i val="0"/>
        <color rgb="FF008000"/>
      </font>
      <fill>
        <patternFill patternType="solid">
          <fgColor rgb="FF339966"/>
          <bgColor rgb="FFFFFF99"/>
        </patternFill>
      </fill>
      <border/>
    </dxf>
    <dxf>
      <font>
        <b/>
        <i val="0"/>
        <color rgb="FF000000"/>
      </font>
      <fill>
        <patternFill patternType="solid">
          <fgColor rgb="FF000000"/>
          <bgColor rgb="FFCCFFCC"/>
        </patternFill>
      </fill>
      <border/>
    </dxf>
    <dxf>
      <font>
        <b/>
        <i val="0"/>
        <color rgb="FFFF0000"/>
      </font>
      <fill>
        <patternFill patternType="solid">
          <fgColor rgb="FFFF0000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43"/>
  <sheetViews>
    <sheetView workbookViewId="0" topLeftCell="A1">
      <pane ySplit="6" topLeftCell="BM7" activePane="bottomLeft" state="frozen"/>
      <selection pane="topLeft" activeCell="A1" sqref="A1"/>
      <selection pane="bottomLeft" activeCell="G4" sqref="G4"/>
    </sheetView>
  </sheetViews>
  <sheetFormatPr defaultColWidth="9.140625" defaultRowHeight="12.75" zeroHeight="1"/>
  <cols>
    <col min="1" max="1" width="9.140625" style="17" customWidth="1"/>
    <col min="2" max="24" width="3.7109375" style="17" customWidth="1"/>
    <col min="25" max="25" width="1.7109375" style="22" customWidth="1"/>
    <col min="26" max="26" width="10.7109375" style="22" bestFit="1" customWidth="1"/>
    <col min="27" max="28" width="9.140625" style="17" hidden="1" customWidth="1"/>
    <col min="29" max="29" width="16.421875" style="17" hidden="1" customWidth="1"/>
    <col min="30" max="30" width="11.28125" style="17" hidden="1" customWidth="1"/>
    <col min="31" max="31" width="19.7109375" style="17" hidden="1" customWidth="1"/>
    <col min="32" max="32" width="11.28125" style="17" hidden="1" customWidth="1"/>
    <col min="33" max="33" width="15.28125" style="17" hidden="1" customWidth="1"/>
    <col min="34" max="16384" width="9.140625" style="17" hidden="1" customWidth="1"/>
  </cols>
  <sheetData>
    <row r="1" spans="1:24" ht="9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13.5" thickBot="1">
      <c r="A2" s="23"/>
      <c r="B2" s="24"/>
      <c r="C2" s="24"/>
      <c r="D2" s="24"/>
      <c r="E2" s="24"/>
      <c r="F2" s="24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34" ht="21" thickBot="1" thickTop="1">
      <c r="A3" s="23"/>
      <c r="B3" s="25" t="s">
        <v>0</v>
      </c>
      <c r="C3" s="24"/>
      <c r="D3" s="84">
        <f>AB3</f>
        <v>2010</v>
      </c>
      <c r="E3" s="85"/>
      <c r="F3" s="86"/>
      <c r="G3" s="24"/>
      <c r="H3" s="23"/>
      <c r="I3" s="88" t="s">
        <v>8</v>
      </c>
      <c r="J3" s="89"/>
      <c r="K3" s="89"/>
      <c r="L3" s="89"/>
      <c r="M3" s="90"/>
      <c r="N3" s="23"/>
      <c r="O3" s="91" t="s">
        <v>36</v>
      </c>
      <c r="P3" s="92"/>
      <c r="Q3" s="92"/>
      <c r="R3" s="92"/>
      <c r="S3" s="93"/>
      <c r="T3" s="23"/>
      <c r="U3" s="94" t="s">
        <v>93</v>
      </c>
      <c r="V3" s="95"/>
      <c r="W3" s="95"/>
      <c r="X3" s="95"/>
      <c r="Y3" s="96"/>
      <c r="Z3" s="23"/>
      <c r="AA3" s="18" t="s">
        <v>0</v>
      </c>
      <c r="AB3" s="2">
        <v>2010</v>
      </c>
      <c r="AC3" s="18" t="s">
        <v>1</v>
      </c>
      <c r="AD3" s="3" t="b">
        <v>1</v>
      </c>
      <c r="AE3" s="18" t="s">
        <v>2</v>
      </c>
      <c r="AF3" s="3" t="b">
        <v>1</v>
      </c>
      <c r="AG3" s="18" t="s">
        <v>3</v>
      </c>
      <c r="AH3" s="3" t="b">
        <v>1</v>
      </c>
    </row>
    <row r="4" spans="1:26" ht="9.75" customHeight="1" thickTop="1">
      <c r="A4" s="23"/>
      <c r="B4" s="24"/>
      <c r="C4" s="24"/>
      <c r="D4" s="24"/>
      <c r="E4" s="24"/>
      <c r="F4" s="24"/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9.75" customHeight="1" thickBot="1">
      <c r="A5" s="23"/>
      <c r="B5" s="24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1" thickBot="1" thickTop="1">
      <c r="A6" s="28"/>
      <c r="B6" s="87" t="str">
        <f>CONCATENATE("Calendário  ",TEXT(Ano,"0000"))</f>
        <v>Calendário  2010</v>
      </c>
      <c r="C6" s="87"/>
      <c r="D6" s="87"/>
      <c r="E6" s="87"/>
      <c r="F6" s="87"/>
      <c r="G6" s="87"/>
      <c r="H6" s="87"/>
      <c r="I6" s="87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1"/>
      <c r="Z6" s="72"/>
    </row>
    <row r="7" spans="1:29" ht="15.75" customHeight="1" thickBot="1" thickTop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B7" s="19"/>
      <c r="AC7" s="19"/>
    </row>
    <row r="8" spans="1:26" ht="12.75">
      <c r="A8" s="27"/>
      <c r="B8" s="81">
        <f>DATE(Ano,1,1)</f>
        <v>40179</v>
      </c>
      <c r="C8" s="82"/>
      <c r="D8" s="82"/>
      <c r="E8" s="82"/>
      <c r="F8" s="82"/>
      <c r="G8" s="82"/>
      <c r="H8" s="83"/>
      <c r="I8" s="27"/>
      <c r="J8" s="81">
        <f>DATE(Ano,2,1)</f>
        <v>40210</v>
      </c>
      <c r="K8" s="82"/>
      <c r="L8" s="82"/>
      <c r="M8" s="82"/>
      <c r="N8" s="82"/>
      <c r="O8" s="82"/>
      <c r="P8" s="83"/>
      <c r="Q8" s="27"/>
      <c r="R8" s="81">
        <f>DATE(Ano,3,1)</f>
        <v>40238</v>
      </c>
      <c r="S8" s="82"/>
      <c r="T8" s="82"/>
      <c r="U8" s="82"/>
      <c r="V8" s="82"/>
      <c r="W8" s="82"/>
      <c r="X8" s="83"/>
      <c r="Y8" s="27"/>
      <c r="Z8" s="27"/>
    </row>
    <row r="9" spans="1:26" ht="12.75">
      <c r="A9" s="27"/>
      <c r="B9" s="73" t="s">
        <v>4</v>
      </c>
      <c r="C9" s="20" t="s">
        <v>5</v>
      </c>
      <c r="D9" s="20" t="s">
        <v>6</v>
      </c>
      <c r="E9" s="20" t="s">
        <v>7</v>
      </c>
      <c r="F9" s="20" t="s">
        <v>7</v>
      </c>
      <c r="G9" s="20" t="s">
        <v>5</v>
      </c>
      <c r="H9" s="74" t="s">
        <v>5</v>
      </c>
      <c r="I9" s="27"/>
      <c r="J9" s="73" t="str">
        <f aca="true" t="shared" si="0" ref="J9:P9">B9</f>
        <v>D</v>
      </c>
      <c r="K9" s="20" t="str">
        <f t="shared" si="0"/>
        <v>S</v>
      </c>
      <c r="L9" s="20" t="str">
        <f t="shared" si="0"/>
        <v>T</v>
      </c>
      <c r="M9" s="20" t="str">
        <f t="shared" si="0"/>
        <v>Q</v>
      </c>
      <c r="N9" s="20" t="str">
        <f t="shared" si="0"/>
        <v>Q</v>
      </c>
      <c r="O9" s="20" t="str">
        <f t="shared" si="0"/>
        <v>S</v>
      </c>
      <c r="P9" s="74" t="str">
        <f t="shared" si="0"/>
        <v>S</v>
      </c>
      <c r="Q9" s="27"/>
      <c r="R9" s="73" t="str">
        <f aca="true" t="shared" si="1" ref="R9:X9">J9</f>
        <v>D</v>
      </c>
      <c r="S9" s="20" t="str">
        <f t="shared" si="1"/>
        <v>S</v>
      </c>
      <c r="T9" s="20" t="str">
        <f t="shared" si="1"/>
        <v>T</v>
      </c>
      <c r="U9" s="20" t="str">
        <f t="shared" si="1"/>
        <v>Q</v>
      </c>
      <c r="V9" s="20" t="str">
        <f t="shared" si="1"/>
        <v>Q</v>
      </c>
      <c r="W9" s="20" t="str">
        <f t="shared" si="1"/>
        <v>S</v>
      </c>
      <c r="X9" s="74" t="str">
        <f t="shared" si="1"/>
        <v>S</v>
      </c>
      <c r="Y9" s="27"/>
      <c r="Z9" s="27"/>
    </row>
    <row r="10" spans="1:26" ht="12.75">
      <c r="A10" s="27"/>
      <c r="B10" s="75">
        <f>IF(WEEKDAY(Jan1,1)=1,Jan1,"")</f>
      </c>
      <c r="C10" s="21">
        <f>IF(B10&lt;&gt;"",B10+1,IF(WEEKDAY(Jan1,1)=2,Jan1,""))</f>
      </c>
      <c r="D10" s="21">
        <f>IF(C10&lt;&gt;"",C10+1,IF(WEEKDAY(Jan1,1)=3,Jan1,""))</f>
      </c>
      <c r="E10" s="21">
        <f>IF(D10&lt;&gt;"",D10+1,IF(WEEKDAY(Jan1,1)=4,Jan1,""))</f>
      </c>
      <c r="F10" s="21">
        <f>IF(E10&lt;&gt;"",E10+1,IF(WEEKDAY(Jan1,1)=5,Jan1,""))</f>
      </c>
      <c r="G10" s="21">
        <f>IF(F10&lt;&gt;"",F10+1,IF(WEEKDAY(Jan1,1)=6,Jan1,""))</f>
        <v>40179</v>
      </c>
      <c r="H10" s="76">
        <f>IF(G10&lt;&gt;"",G10+1,IF(WEEKDAY(Jan1,1)=7,Jan1,""))</f>
        <v>40180</v>
      </c>
      <c r="I10" s="27"/>
      <c r="J10" s="75">
        <f>IF(WEEKDAY(Fev1,1)=1,Fev1,"")</f>
      </c>
      <c r="K10" s="21">
        <f>IF(J10&lt;&gt;"",J10+1,IF(WEEKDAY(Fev1,1)=2,Fev1,""))</f>
        <v>40210</v>
      </c>
      <c r="L10" s="21">
        <f>IF(K10&lt;&gt;"",K10+1,IF(WEEKDAY(Fev1,1)=3,Fev1,""))</f>
        <v>40211</v>
      </c>
      <c r="M10" s="21">
        <f>IF(L10&lt;&gt;"",L10+1,IF(WEEKDAY(Fev1,1)=4,Fev1,""))</f>
        <v>40212</v>
      </c>
      <c r="N10" s="21">
        <f>IF(M10&lt;&gt;"",M10+1,IF(WEEKDAY(Fev1,1)=5,Fev1,""))</f>
        <v>40213</v>
      </c>
      <c r="O10" s="21">
        <f>IF(N10&lt;&gt;"",N10+1,IF(WEEKDAY(Fev1,1)=6,Fev1,""))</f>
        <v>40214</v>
      </c>
      <c r="P10" s="76">
        <f>IF(O10&lt;&gt;"",O10+1,IF(WEEKDAY(Fev1,1)=7,Fev1,""))</f>
        <v>40215</v>
      </c>
      <c r="Q10" s="27"/>
      <c r="R10" s="75">
        <f>IF(WEEKDAY(Mar1,1)=1,Mar1,"")</f>
      </c>
      <c r="S10" s="21">
        <f>IF(R10&lt;&gt;"",R10+1,IF(WEEKDAY(Mar1,1)=2,Mar1,""))</f>
        <v>40238</v>
      </c>
      <c r="T10" s="21">
        <f>IF(S10&lt;&gt;"",S10+1,IF(WEEKDAY(Mar1,1)=3,Mar1,""))</f>
        <v>40239</v>
      </c>
      <c r="U10" s="21">
        <f>IF(T10&lt;&gt;"",T10+1,IF(WEEKDAY(Mar1,1)=4,Mar1,""))</f>
        <v>40240</v>
      </c>
      <c r="V10" s="21">
        <f>IF(U10&lt;&gt;"",U10+1,IF(WEEKDAY(Mar1,1)=5,Mar1,""))</f>
        <v>40241</v>
      </c>
      <c r="W10" s="21">
        <f>IF(V10&lt;&gt;"",V10+1,IF(WEEKDAY(Mar1,1)=6,Mar1,""))</f>
        <v>40242</v>
      </c>
      <c r="X10" s="76">
        <f>IF(W10&lt;&gt;"",W10+1,IF(WEEKDAY(Mar1,1)=7,Mar1,""))</f>
        <v>40243</v>
      </c>
      <c r="Y10" s="27"/>
      <c r="Z10" s="27"/>
    </row>
    <row r="11" spans="1:26" ht="12.75">
      <c r="A11" s="27"/>
      <c r="B11" s="75">
        <f>H10+1</f>
        <v>40181</v>
      </c>
      <c r="C11" s="21">
        <f aca="true" t="shared" si="2" ref="C11:H11">B11+1</f>
        <v>40182</v>
      </c>
      <c r="D11" s="21">
        <f t="shared" si="2"/>
        <v>40183</v>
      </c>
      <c r="E11" s="21">
        <f t="shared" si="2"/>
        <v>40184</v>
      </c>
      <c r="F11" s="21">
        <f t="shared" si="2"/>
        <v>40185</v>
      </c>
      <c r="G11" s="21">
        <f t="shared" si="2"/>
        <v>40186</v>
      </c>
      <c r="H11" s="77">
        <f t="shared" si="2"/>
        <v>40187</v>
      </c>
      <c r="I11" s="27"/>
      <c r="J11" s="75">
        <f>P10+1</f>
        <v>40216</v>
      </c>
      <c r="K11" s="21">
        <f aca="true" t="shared" si="3" ref="K11:P11">J11+1</f>
        <v>40217</v>
      </c>
      <c r="L11" s="21">
        <f t="shared" si="3"/>
        <v>40218</v>
      </c>
      <c r="M11" s="21">
        <f t="shared" si="3"/>
        <v>40219</v>
      </c>
      <c r="N11" s="21">
        <f t="shared" si="3"/>
        <v>40220</v>
      </c>
      <c r="O11" s="21">
        <f t="shared" si="3"/>
        <v>40221</v>
      </c>
      <c r="P11" s="77">
        <f t="shared" si="3"/>
        <v>40222</v>
      </c>
      <c r="Q11" s="27"/>
      <c r="R11" s="75">
        <f>X10+1</f>
        <v>40244</v>
      </c>
      <c r="S11" s="21">
        <f aca="true" t="shared" si="4" ref="S11:X11">R11+1</f>
        <v>40245</v>
      </c>
      <c r="T11" s="21">
        <f t="shared" si="4"/>
        <v>40246</v>
      </c>
      <c r="U11" s="21">
        <f t="shared" si="4"/>
        <v>40247</v>
      </c>
      <c r="V11" s="21">
        <f t="shared" si="4"/>
        <v>40248</v>
      </c>
      <c r="W11" s="21">
        <f t="shared" si="4"/>
        <v>40249</v>
      </c>
      <c r="X11" s="77">
        <f t="shared" si="4"/>
        <v>40250</v>
      </c>
      <c r="Y11" s="27"/>
      <c r="Z11" s="27"/>
    </row>
    <row r="12" spans="1:26" ht="12.75">
      <c r="A12" s="27"/>
      <c r="B12" s="75">
        <f>H11+1</f>
        <v>40188</v>
      </c>
      <c r="C12" s="21">
        <f aca="true" t="shared" si="5" ref="C12:H12">B12+1</f>
        <v>40189</v>
      </c>
      <c r="D12" s="21">
        <f t="shared" si="5"/>
        <v>40190</v>
      </c>
      <c r="E12" s="21">
        <f t="shared" si="5"/>
        <v>40191</v>
      </c>
      <c r="F12" s="21">
        <f t="shared" si="5"/>
        <v>40192</v>
      </c>
      <c r="G12" s="21">
        <f t="shared" si="5"/>
        <v>40193</v>
      </c>
      <c r="H12" s="77">
        <f t="shared" si="5"/>
        <v>40194</v>
      </c>
      <c r="I12" s="27"/>
      <c r="J12" s="75">
        <f>P11+1</f>
        <v>40223</v>
      </c>
      <c r="K12" s="21">
        <f aca="true" t="shared" si="6" ref="K12:P12">J12+1</f>
        <v>40224</v>
      </c>
      <c r="L12" s="21">
        <f t="shared" si="6"/>
        <v>40225</v>
      </c>
      <c r="M12" s="21">
        <f t="shared" si="6"/>
        <v>40226</v>
      </c>
      <c r="N12" s="21">
        <f t="shared" si="6"/>
        <v>40227</v>
      </c>
      <c r="O12" s="21">
        <f t="shared" si="6"/>
        <v>40228</v>
      </c>
      <c r="P12" s="77">
        <f t="shared" si="6"/>
        <v>40229</v>
      </c>
      <c r="Q12" s="27"/>
      <c r="R12" s="75">
        <f>X11+1</f>
        <v>40251</v>
      </c>
      <c r="S12" s="21">
        <f aca="true" t="shared" si="7" ref="S12:X12">R12+1</f>
        <v>40252</v>
      </c>
      <c r="T12" s="21">
        <f t="shared" si="7"/>
        <v>40253</v>
      </c>
      <c r="U12" s="21">
        <f t="shared" si="7"/>
        <v>40254</v>
      </c>
      <c r="V12" s="21">
        <f t="shared" si="7"/>
        <v>40255</v>
      </c>
      <c r="W12" s="21">
        <f t="shared" si="7"/>
        <v>40256</v>
      </c>
      <c r="X12" s="77">
        <f t="shared" si="7"/>
        <v>40257</v>
      </c>
      <c r="Y12" s="27"/>
      <c r="Z12" s="27"/>
    </row>
    <row r="13" spans="1:26" ht="12.75">
      <c r="A13" s="27"/>
      <c r="B13" s="75">
        <f>H12+1</f>
        <v>40195</v>
      </c>
      <c r="C13" s="21">
        <f aca="true" t="shared" si="8" ref="C13:H13">B13+1</f>
        <v>40196</v>
      </c>
      <c r="D13" s="21">
        <f t="shared" si="8"/>
        <v>40197</v>
      </c>
      <c r="E13" s="21">
        <f t="shared" si="8"/>
        <v>40198</v>
      </c>
      <c r="F13" s="21">
        <f t="shared" si="8"/>
        <v>40199</v>
      </c>
      <c r="G13" s="21">
        <f t="shared" si="8"/>
        <v>40200</v>
      </c>
      <c r="H13" s="77">
        <f t="shared" si="8"/>
        <v>40201</v>
      </c>
      <c r="I13" s="27"/>
      <c r="J13" s="75">
        <f>P12+1</f>
        <v>40230</v>
      </c>
      <c r="K13" s="21">
        <f aca="true" t="shared" si="9" ref="K13:P13">J13+1</f>
        <v>40231</v>
      </c>
      <c r="L13" s="21">
        <f t="shared" si="9"/>
        <v>40232</v>
      </c>
      <c r="M13" s="21">
        <f t="shared" si="9"/>
        <v>40233</v>
      </c>
      <c r="N13" s="21">
        <f t="shared" si="9"/>
        <v>40234</v>
      </c>
      <c r="O13" s="21">
        <f t="shared" si="9"/>
        <v>40235</v>
      </c>
      <c r="P13" s="77">
        <f t="shared" si="9"/>
        <v>40236</v>
      </c>
      <c r="Q13" s="27"/>
      <c r="R13" s="75">
        <f>X12+1</f>
        <v>40258</v>
      </c>
      <c r="S13" s="21">
        <f aca="true" t="shared" si="10" ref="S13:X13">R13+1</f>
        <v>40259</v>
      </c>
      <c r="T13" s="21">
        <f t="shared" si="10"/>
        <v>40260</v>
      </c>
      <c r="U13" s="21">
        <f t="shared" si="10"/>
        <v>40261</v>
      </c>
      <c r="V13" s="21">
        <f t="shared" si="10"/>
        <v>40262</v>
      </c>
      <c r="W13" s="21">
        <f t="shared" si="10"/>
        <v>40263</v>
      </c>
      <c r="X13" s="77">
        <f t="shared" si="10"/>
        <v>40264</v>
      </c>
      <c r="Y13" s="27"/>
      <c r="Z13" s="27"/>
    </row>
    <row r="14" spans="1:26" ht="12.75">
      <c r="A14" s="27"/>
      <c r="B14" s="75">
        <f>IF(H13="","",IF(MONTH(H13)=MONTH(H13+1),H13+1,""))</f>
        <v>40202</v>
      </c>
      <c r="C14" s="21">
        <f>IF(B14="","",IF(MONTH(B14)=MONTH(B14+1),B14+1,""))</f>
        <v>40203</v>
      </c>
      <c r="D14" s="21">
        <f aca="true" t="shared" si="11" ref="D14:H15">IF(C14="","",IF(MONTH(C14)=MONTH(C14+1),C14+1,""))</f>
        <v>40204</v>
      </c>
      <c r="E14" s="21">
        <f t="shared" si="11"/>
        <v>40205</v>
      </c>
      <c r="F14" s="21">
        <f t="shared" si="11"/>
        <v>40206</v>
      </c>
      <c r="G14" s="21">
        <f t="shared" si="11"/>
        <v>40207</v>
      </c>
      <c r="H14" s="77">
        <f t="shared" si="11"/>
        <v>40208</v>
      </c>
      <c r="I14" s="27"/>
      <c r="J14" s="75">
        <f>IF(P13="","",IF(MONTH(P13)=MONTH(P13+1),P13+1,""))</f>
        <v>40237</v>
      </c>
      <c r="K14" s="21">
        <f aca="true" t="shared" si="12" ref="K14:P15">IF(J14="","",IF(MONTH(J14)=MONTH(J14+1),J14+1,""))</f>
      </c>
      <c r="L14" s="21">
        <f t="shared" si="12"/>
      </c>
      <c r="M14" s="21">
        <f t="shared" si="12"/>
      </c>
      <c r="N14" s="21">
        <f t="shared" si="12"/>
      </c>
      <c r="O14" s="21">
        <f t="shared" si="12"/>
      </c>
      <c r="P14" s="77">
        <f t="shared" si="12"/>
      </c>
      <c r="Q14" s="27"/>
      <c r="R14" s="75">
        <f>IF(X13="","",IF(MONTH(X13)=MONTH(X13+1),X13+1,""))</f>
        <v>40265</v>
      </c>
      <c r="S14" s="21">
        <f aca="true" t="shared" si="13" ref="S14:X15">IF(R14="","",IF(MONTH(R14)=MONTH(R14+1),R14+1,""))</f>
        <v>40266</v>
      </c>
      <c r="T14" s="21">
        <f t="shared" si="13"/>
        <v>40267</v>
      </c>
      <c r="U14" s="21">
        <f t="shared" si="13"/>
        <v>40268</v>
      </c>
      <c r="V14" s="21">
        <f t="shared" si="13"/>
      </c>
      <c r="W14" s="21">
        <f t="shared" si="13"/>
      </c>
      <c r="X14" s="77">
        <f t="shared" si="13"/>
      </c>
      <c r="Y14" s="27"/>
      <c r="Z14" s="70"/>
    </row>
    <row r="15" spans="1:26" ht="13.5" thickBot="1">
      <c r="A15" s="27"/>
      <c r="B15" s="78">
        <f>IF(H14="","",IF(MONTH(H14)=MONTH(H14+1),H14+1,""))</f>
        <v>40209</v>
      </c>
      <c r="C15" s="79">
        <f>IF(B15="","",IF(MONTH(B15)=MONTH(B15+1),B15+1,""))</f>
      </c>
      <c r="D15" s="79">
        <f t="shared" si="11"/>
      </c>
      <c r="E15" s="79">
        <f t="shared" si="11"/>
      </c>
      <c r="F15" s="79">
        <f t="shared" si="11"/>
      </c>
      <c r="G15" s="79">
        <f t="shared" si="11"/>
      </c>
      <c r="H15" s="80">
        <f t="shared" si="11"/>
      </c>
      <c r="I15" s="27"/>
      <c r="J15" s="78">
        <f>IF(P14="","",IF(MONTH(P14)=MONTH(P14+1),P14+1,""))</f>
      </c>
      <c r="K15" s="79">
        <f t="shared" si="12"/>
      </c>
      <c r="L15" s="79">
        <f t="shared" si="12"/>
      </c>
      <c r="M15" s="79">
        <f t="shared" si="12"/>
      </c>
      <c r="N15" s="79">
        <f t="shared" si="12"/>
      </c>
      <c r="O15" s="79">
        <f t="shared" si="12"/>
      </c>
      <c r="P15" s="80">
        <f t="shared" si="12"/>
      </c>
      <c r="Q15" s="27"/>
      <c r="R15" s="78">
        <f>IF(X14="","",IF(MONTH(X14)=MONTH(X14+1),X14+1,""))</f>
      </c>
      <c r="S15" s="79">
        <f t="shared" si="13"/>
      </c>
      <c r="T15" s="79">
        <f t="shared" si="13"/>
      </c>
      <c r="U15" s="79">
        <f t="shared" si="13"/>
      </c>
      <c r="V15" s="79">
        <f t="shared" si="13"/>
      </c>
      <c r="W15" s="79">
        <f t="shared" si="13"/>
      </c>
      <c r="X15" s="80">
        <f t="shared" si="13"/>
      </c>
      <c r="Y15" s="27"/>
      <c r="Z15" s="27"/>
    </row>
    <row r="16" spans="1:26" ht="13.5" thickBot="1">
      <c r="A16" s="27"/>
      <c r="B16" s="27"/>
      <c r="C16" s="27"/>
      <c r="D16" s="27"/>
      <c r="E16" s="71" t="s">
        <v>72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>
      <c r="A17" s="27"/>
      <c r="B17" s="81">
        <f>DATE(Ano,4,1)</f>
        <v>40269</v>
      </c>
      <c r="C17" s="82"/>
      <c r="D17" s="82"/>
      <c r="E17" s="82"/>
      <c r="F17" s="82"/>
      <c r="G17" s="82"/>
      <c r="H17" s="83"/>
      <c r="I17" s="27"/>
      <c r="J17" s="81">
        <f>DATE(Ano,5,1)</f>
        <v>40299</v>
      </c>
      <c r="K17" s="82"/>
      <c r="L17" s="82"/>
      <c r="M17" s="82"/>
      <c r="N17" s="82"/>
      <c r="O17" s="82"/>
      <c r="P17" s="83"/>
      <c r="Q17" s="27"/>
      <c r="R17" s="81">
        <f>DATE(Ano,6,1)</f>
        <v>40330</v>
      </c>
      <c r="S17" s="82"/>
      <c r="T17" s="82"/>
      <c r="U17" s="82"/>
      <c r="V17" s="82"/>
      <c r="W17" s="82"/>
      <c r="X17" s="83"/>
      <c r="Y17" s="27"/>
      <c r="Z17" s="27"/>
    </row>
    <row r="18" spans="1:26" ht="12.75">
      <c r="A18" s="27"/>
      <c r="B18" s="73" t="str">
        <f aca="true" t="shared" si="14" ref="B18:H18">B9</f>
        <v>D</v>
      </c>
      <c r="C18" s="20" t="str">
        <f t="shared" si="14"/>
        <v>S</v>
      </c>
      <c r="D18" s="20" t="str">
        <f t="shared" si="14"/>
        <v>T</v>
      </c>
      <c r="E18" s="20" t="str">
        <f t="shared" si="14"/>
        <v>Q</v>
      </c>
      <c r="F18" s="20" t="str">
        <f t="shared" si="14"/>
        <v>Q</v>
      </c>
      <c r="G18" s="20" t="str">
        <f t="shared" si="14"/>
        <v>S</v>
      </c>
      <c r="H18" s="74" t="str">
        <f t="shared" si="14"/>
        <v>S</v>
      </c>
      <c r="I18" s="27"/>
      <c r="J18" s="73" t="str">
        <f aca="true" t="shared" si="15" ref="J18:P18">B18</f>
        <v>D</v>
      </c>
      <c r="K18" s="20" t="str">
        <f t="shared" si="15"/>
        <v>S</v>
      </c>
      <c r="L18" s="20" t="str">
        <f t="shared" si="15"/>
        <v>T</v>
      </c>
      <c r="M18" s="20" t="str">
        <f t="shared" si="15"/>
        <v>Q</v>
      </c>
      <c r="N18" s="20" t="str">
        <f t="shared" si="15"/>
        <v>Q</v>
      </c>
      <c r="O18" s="20" t="str">
        <f t="shared" si="15"/>
        <v>S</v>
      </c>
      <c r="P18" s="74" t="str">
        <f t="shared" si="15"/>
        <v>S</v>
      </c>
      <c r="Q18" s="27"/>
      <c r="R18" s="73" t="str">
        <f aca="true" t="shared" si="16" ref="R18:X18">J18</f>
        <v>D</v>
      </c>
      <c r="S18" s="20" t="str">
        <f t="shared" si="16"/>
        <v>S</v>
      </c>
      <c r="T18" s="20" t="str">
        <f t="shared" si="16"/>
        <v>T</v>
      </c>
      <c r="U18" s="20" t="str">
        <f t="shared" si="16"/>
        <v>Q</v>
      </c>
      <c r="V18" s="20" t="str">
        <f t="shared" si="16"/>
        <v>Q</v>
      </c>
      <c r="W18" s="20" t="str">
        <f t="shared" si="16"/>
        <v>S</v>
      </c>
      <c r="X18" s="74" t="str">
        <f t="shared" si="16"/>
        <v>S</v>
      </c>
      <c r="Y18" s="27"/>
      <c r="Z18" s="27"/>
    </row>
    <row r="19" spans="1:26" ht="12.75">
      <c r="A19" s="27"/>
      <c r="B19" s="75">
        <f>IF(WEEKDAY(Abr1,1)=1,Abr1,"")</f>
      </c>
      <c r="C19" s="21">
        <f>IF(B19&lt;&gt;"",B19+1,IF(WEEKDAY(Abr1,1)=2,Abr1,""))</f>
      </c>
      <c r="D19" s="21">
        <f>IF(C19&lt;&gt;"",C19+1,IF(WEEKDAY(Abr1,1)=3,Abr1,""))</f>
      </c>
      <c r="E19" s="21">
        <f>IF(D19&lt;&gt;"",D19+1,IF(WEEKDAY(Abr1,1)=4,Abr1,""))</f>
      </c>
      <c r="F19" s="21">
        <f>IF(E19&lt;&gt;"",E19+1,IF(WEEKDAY(Abr1,1)=5,Abr1,""))</f>
        <v>40269</v>
      </c>
      <c r="G19" s="21">
        <f>IF(F19&lt;&gt;"",F19+1,IF(WEEKDAY(Abr1,1)=6,Abr1,""))</f>
        <v>40270</v>
      </c>
      <c r="H19" s="76">
        <f>IF(G19&lt;&gt;"",G19+1,IF(WEEKDAY(Abr1,1)=7,Abr1,""))</f>
        <v>40271</v>
      </c>
      <c r="I19" s="27"/>
      <c r="J19" s="75">
        <f>IF(WEEKDAY(Mai1,1)=1,Mai1,"")</f>
      </c>
      <c r="K19" s="21">
        <f>IF(J19&lt;&gt;"",J19+1,IF(WEEKDAY(Mai1,1)=2,Mai1,""))</f>
      </c>
      <c r="L19" s="21">
        <f>IF(K19&lt;&gt;"",K19+1,IF(WEEKDAY(Mai1,1)=3,Mai1,""))</f>
      </c>
      <c r="M19" s="21">
        <f>IF(L19&lt;&gt;"",L19+1,IF(WEEKDAY(Mai1,1)=4,Mai1,""))</f>
      </c>
      <c r="N19" s="21">
        <f>IF(M19&lt;&gt;"",M19+1,IF(WEEKDAY(Mai1,1)=5,Mai1,""))</f>
      </c>
      <c r="O19" s="21">
        <f>IF(N19&lt;&gt;"",N19+1,IF(WEEKDAY(Mai1,1)=6,Mai1,""))</f>
      </c>
      <c r="P19" s="76">
        <f>IF(O19&lt;&gt;"",O19+1,IF(WEEKDAY(Mai1,1)=7,Mai1,""))</f>
        <v>40299</v>
      </c>
      <c r="Q19" s="27"/>
      <c r="R19" s="75">
        <f>IF(WEEKDAY(Jun1,1)=1,Jun1,"")</f>
      </c>
      <c r="S19" s="21">
        <f>IF(R19&lt;&gt;"",R19+1,IF(WEEKDAY(Jun1,1)=2,Jun1,""))</f>
      </c>
      <c r="T19" s="21">
        <f>IF(S19&lt;&gt;"",S19+1,IF(WEEKDAY(Jun1,1)=3,Jun1,""))</f>
        <v>40330</v>
      </c>
      <c r="U19" s="21">
        <f>IF(T19&lt;&gt;"",T19+1,IF(WEEKDAY(Jun1,1)=4,Jun1,""))</f>
        <v>40331</v>
      </c>
      <c r="V19" s="21">
        <f>IF(U19&lt;&gt;"",U19+1,IF(WEEKDAY(Jun1,1)=5,Jun1,""))</f>
        <v>40332</v>
      </c>
      <c r="W19" s="21">
        <f>IF(V19&lt;&gt;"",V19+1,IF(WEEKDAY(Jun1,1)=6,Jun1,""))</f>
        <v>40333</v>
      </c>
      <c r="X19" s="76">
        <f>IF(W19&lt;&gt;"",W19+1,IF(WEEKDAY(Jun1,1)=7,Jun1,""))</f>
        <v>40334</v>
      </c>
      <c r="Y19" s="27"/>
      <c r="Z19" s="27"/>
    </row>
    <row r="20" spans="1:26" ht="12.75">
      <c r="A20" s="27"/>
      <c r="B20" s="75">
        <f>H19+1</f>
        <v>40272</v>
      </c>
      <c r="C20" s="21">
        <f aca="true" t="shared" si="17" ref="C20:H20">B20+1</f>
        <v>40273</v>
      </c>
      <c r="D20" s="21">
        <f t="shared" si="17"/>
        <v>40274</v>
      </c>
      <c r="E20" s="21">
        <f t="shared" si="17"/>
        <v>40275</v>
      </c>
      <c r="F20" s="21">
        <f t="shared" si="17"/>
        <v>40276</v>
      </c>
      <c r="G20" s="21">
        <f t="shared" si="17"/>
        <v>40277</v>
      </c>
      <c r="H20" s="77">
        <f t="shared" si="17"/>
        <v>40278</v>
      </c>
      <c r="I20" s="27"/>
      <c r="J20" s="75">
        <f>P19+1</f>
        <v>40300</v>
      </c>
      <c r="K20" s="21">
        <f aca="true" t="shared" si="18" ref="K20:P20">J20+1</f>
        <v>40301</v>
      </c>
      <c r="L20" s="21">
        <f t="shared" si="18"/>
        <v>40302</v>
      </c>
      <c r="M20" s="21">
        <f t="shared" si="18"/>
        <v>40303</v>
      </c>
      <c r="N20" s="21">
        <f t="shared" si="18"/>
        <v>40304</v>
      </c>
      <c r="O20" s="21">
        <f t="shared" si="18"/>
        <v>40305</v>
      </c>
      <c r="P20" s="77">
        <f t="shared" si="18"/>
        <v>40306</v>
      </c>
      <c r="Q20" s="27"/>
      <c r="R20" s="75">
        <f>X19+1</f>
        <v>40335</v>
      </c>
      <c r="S20" s="21">
        <f aca="true" t="shared" si="19" ref="S20:X20">R20+1</f>
        <v>40336</v>
      </c>
      <c r="T20" s="21">
        <f t="shared" si="19"/>
        <v>40337</v>
      </c>
      <c r="U20" s="21">
        <f t="shared" si="19"/>
        <v>40338</v>
      </c>
      <c r="V20" s="21">
        <f t="shared" si="19"/>
        <v>40339</v>
      </c>
      <c r="W20" s="21">
        <f t="shared" si="19"/>
        <v>40340</v>
      </c>
      <c r="X20" s="77">
        <f t="shared" si="19"/>
        <v>40341</v>
      </c>
      <c r="Y20" s="27"/>
      <c r="Z20" s="27"/>
    </row>
    <row r="21" spans="1:26" ht="12.75">
      <c r="A21" s="27"/>
      <c r="B21" s="75">
        <f>H20+1</f>
        <v>40279</v>
      </c>
      <c r="C21" s="21">
        <f aca="true" t="shared" si="20" ref="C21:H21">B21+1</f>
        <v>40280</v>
      </c>
      <c r="D21" s="21">
        <f t="shared" si="20"/>
        <v>40281</v>
      </c>
      <c r="E21" s="21">
        <f t="shared" si="20"/>
        <v>40282</v>
      </c>
      <c r="F21" s="21">
        <f t="shared" si="20"/>
        <v>40283</v>
      </c>
      <c r="G21" s="21">
        <f t="shared" si="20"/>
        <v>40284</v>
      </c>
      <c r="H21" s="77">
        <f t="shared" si="20"/>
        <v>40285</v>
      </c>
      <c r="I21" s="27"/>
      <c r="J21" s="75">
        <f>P20+1</f>
        <v>40307</v>
      </c>
      <c r="K21" s="21">
        <f aca="true" t="shared" si="21" ref="K21:P21">J21+1</f>
        <v>40308</v>
      </c>
      <c r="L21" s="21">
        <f t="shared" si="21"/>
        <v>40309</v>
      </c>
      <c r="M21" s="21">
        <f t="shared" si="21"/>
        <v>40310</v>
      </c>
      <c r="N21" s="21">
        <f t="shared" si="21"/>
        <v>40311</v>
      </c>
      <c r="O21" s="21">
        <f t="shared" si="21"/>
        <v>40312</v>
      </c>
      <c r="P21" s="77">
        <f t="shared" si="21"/>
        <v>40313</v>
      </c>
      <c r="Q21" s="27"/>
      <c r="R21" s="75">
        <f>X20+1</f>
        <v>40342</v>
      </c>
      <c r="S21" s="21">
        <f aca="true" t="shared" si="22" ref="S21:X21">R21+1</f>
        <v>40343</v>
      </c>
      <c r="T21" s="21">
        <f t="shared" si="22"/>
        <v>40344</v>
      </c>
      <c r="U21" s="21">
        <f t="shared" si="22"/>
        <v>40345</v>
      </c>
      <c r="V21" s="21">
        <f t="shared" si="22"/>
        <v>40346</v>
      </c>
      <c r="W21" s="21">
        <f t="shared" si="22"/>
        <v>40347</v>
      </c>
      <c r="X21" s="77">
        <f t="shared" si="22"/>
        <v>40348</v>
      </c>
      <c r="Y21" s="27"/>
      <c r="Z21" s="27"/>
    </row>
    <row r="22" spans="1:26" ht="12.75">
      <c r="A22" s="27"/>
      <c r="B22" s="75">
        <f>H21+1</f>
        <v>40286</v>
      </c>
      <c r="C22" s="21">
        <f aca="true" t="shared" si="23" ref="C22:H22">B22+1</f>
        <v>40287</v>
      </c>
      <c r="D22" s="21">
        <f t="shared" si="23"/>
        <v>40288</v>
      </c>
      <c r="E22" s="21">
        <f t="shared" si="23"/>
        <v>40289</v>
      </c>
      <c r="F22" s="21">
        <f t="shared" si="23"/>
        <v>40290</v>
      </c>
      <c r="G22" s="21">
        <f t="shared" si="23"/>
        <v>40291</v>
      </c>
      <c r="H22" s="77">
        <f t="shared" si="23"/>
        <v>40292</v>
      </c>
      <c r="I22" s="27"/>
      <c r="J22" s="75">
        <f>P21+1</f>
        <v>40314</v>
      </c>
      <c r="K22" s="21">
        <f aca="true" t="shared" si="24" ref="K22:P22">J22+1</f>
        <v>40315</v>
      </c>
      <c r="L22" s="21">
        <f t="shared" si="24"/>
        <v>40316</v>
      </c>
      <c r="M22" s="21">
        <f t="shared" si="24"/>
        <v>40317</v>
      </c>
      <c r="N22" s="21">
        <f t="shared" si="24"/>
        <v>40318</v>
      </c>
      <c r="O22" s="21">
        <f t="shared" si="24"/>
        <v>40319</v>
      </c>
      <c r="P22" s="77">
        <f t="shared" si="24"/>
        <v>40320</v>
      </c>
      <c r="Q22" s="27"/>
      <c r="R22" s="75">
        <f>X21+1</f>
        <v>40349</v>
      </c>
      <c r="S22" s="21">
        <f aca="true" t="shared" si="25" ref="S22:X22">R22+1</f>
        <v>40350</v>
      </c>
      <c r="T22" s="21">
        <f t="shared" si="25"/>
        <v>40351</v>
      </c>
      <c r="U22" s="21">
        <f t="shared" si="25"/>
        <v>40352</v>
      </c>
      <c r="V22" s="21">
        <f t="shared" si="25"/>
        <v>40353</v>
      </c>
      <c r="W22" s="21">
        <f t="shared" si="25"/>
        <v>40354</v>
      </c>
      <c r="X22" s="77">
        <f t="shared" si="25"/>
        <v>40355</v>
      </c>
      <c r="Y22" s="27"/>
      <c r="Z22" s="27"/>
    </row>
    <row r="23" spans="1:26" ht="12.75">
      <c r="A23" s="27"/>
      <c r="B23" s="75">
        <f>IF(H22="","",IF(MONTH(H22)=MONTH(H22+1),H22+1,""))</f>
        <v>40293</v>
      </c>
      <c r="C23" s="21">
        <f aca="true" t="shared" si="26" ref="C23:H24">IF(B23="","",IF(MONTH(B23)=MONTH(B23+1),B23+1,""))</f>
        <v>40294</v>
      </c>
      <c r="D23" s="21">
        <f t="shared" si="26"/>
        <v>40295</v>
      </c>
      <c r="E23" s="21">
        <f t="shared" si="26"/>
        <v>40296</v>
      </c>
      <c r="F23" s="21">
        <f t="shared" si="26"/>
        <v>40297</v>
      </c>
      <c r="G23" s="21">
        <f t="shared" si="26"/>
        <v>40298</v>
      </c>
      <c r="H23" s="77">
        <f t="shared" si="26"/>
      </c>
      <c r="I23" s="27"/>
      <c r="J23" s="75">
        <f>IF(P22="","",IF(MONTH(P22)=MONTH(P22+1),P22+1,""))</f>
        <v>40321</v>
      </c>
      <c r="K23" s="21">
        <f aca="true" t="shared" si="27" ref="K23:P24">IF(J23="","",IF(MONTH(J23)=MONTH(J23+1),J23+1,""))</f>
        <v>40322</v>
      </c>
      <c r="L23" s="21">
        <f t="shared" si="27"/>
        <v>40323</v>
      </c>
      <c r="M23" s="21">
        <f t="shared" si="27"/>
        <v>40324</v>
      </c>
      <c r="N23" s="21">
        <f t="shared" si="27"/>
        <v>40325</v>
      </c>
      <c r="O23" s="21">
        <f t="shared" si="27"/>
        <v>40326</v>
      </c>
      <c r="P23" s="77">
        <f t="shared" si="27"/>
        <v>40327</v>
      </c>
      <c r="Q23" s="27"/>
      <c r="R23" s="75">
        <f>IF(X22="","",IF(MONTH(X22)=MONTH(X22+1),X22+1,""))</f>
        <v>40356</v>
      </c>
      <c r="S23" s="21">
        <f aca="true" t="shared" si="28" ref="S23:X24">IF(R23="","",IF(MONTH(R23)=MONTH(R23+1),R23+1,""))</f>
        <v>40357</v>
      </c>
      <c r="T23" s="21">
        <f t="shared" si="28"/>
        <v>40358</v>
      </c>
      <c r="U23" s="21">
        <f t="shared" si="28"/>
        <v>40359</v>
      </c>
      <c r="V23" s="21">
        <f t="shared" si="28"/>
      </c>
      <c r="W23" s="21">
        <f t="shared" si="28"/>
      </c>
      <c r="X23" s="77">
        <f t="shared" si="28"/>
      </c>
      <c r="Y23" s="27"/>
      <c r="Z23" s="27"/>
    </row>
    <row r="24" spans="1:26" ht="13.5" thickBot="1">
      <c r="A24" s="27"/>
      <c r="B24" s="78">
        <f>IF(H23="","",IF(MONTH(H23)=MONTH(H23+1),H23+1,""))</f>
      </c>
      <c r="C24" s="79">
        <f t="shared" si="26"/>
      </c>
      <c r="D24" s="79">
        <f t="shared" si="26"/>
      </c>
      <c r="E24" s="79">
        <f t="shared" si="26"/>
      </c>
      <c r="F24" s="79">
        <f t="shared" si="26"/>
      </c>
      <c r="G24" s="79">
        <f t="shared" si="26"/>
      </c>
      <c r="H24" s="80">
        <f t="shared" si="26"/>
      </c>
      <c r="I24" s="27"/>
      <c r="J24" s="78">
        <f>IF(P23="","",IF(MONTH(P23)=MONTH(P23+1),P23+1,""))</f>
        <v>40328</v>
      </c>
      <c r="K24" s="79">
        <f t="shared" si="27"/>
        <v>40329</v>
      </c>
      <c r="L24" s="79">
        <f t="shared" si="27"/>
      </c>
      <c r="M24" s="79">
        <f t="shared" si="27"/>
      </c>
      <c r="N24" s="79">
        <f t="shared" si="27"/>
      </c>
      <c r="O24" s="79">
        <f t="shared" si="27"/>
      </c>
      <c r="P24" s="80">
        <f t="shared" si="27"/>
      </c>
      <c r="Q24" s="27"/>
      <c r="R24" s="78">
        <f>IF(X23="","",IF(MONTH(X23)=MONTH(X23+1),X23+1,""))</f>
      </c>
      <c r="S24" s="79">
        <f t="shared" si="28"/>
      </c>
      <c r="T24" s="79">
        <f t="shared" si="28"/>
      </c>
      <c r="U24" s="79">
        <f t="shared" si="28"/>
      </c>
      <c r="V24" s="79">
        <f t="shared" si="28"/>
      </c>
      <c r="W24" s="79">
        <f t="shared" si="28"/>
      </c>
      <c r="X24" s="80">
        <f t="shared" si="28"/>
      </c>
      <c r="Y24" s="27"/>
      <c r="Z24" s="27"/>
    </row>
    <row r="25" spans="1:26" ht="13.5" thickBo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27"/>
      <c r="B26" s="81">
        <f>DATE(Ano,7,1)</f>
        <v>40360</v>
      </c>
      <c r="C26" s="82"/>
      <c r="D26" s="82"/>
      <c r="E26" s="82"/>
      <c r="F26" s="82"/>
      <c r="G26" s="82"/>
      <c r="H26" s="83"/>
      <c r="I26" s="27"/>
      <c r="J26" s="81">
        <f>DATE(Ano,8,1)</f>
        <v>40391</v>
      </c>
      <c r="K26" s="82"/>
      <c r="L26" s="82"/>
      <c r="M26" s="82"/>
      <c r="N26" s="82"/>
      <c r="O26" s="82"/>
      <c r="P26" s="83"/>
      <c r="Q26" s="27"/>
      <c r="R26" s="81">
        <f>DATE(Ano,9,1)</f>
        <v>40422</v>
      </c>
      <c r="S26" s="82"/>
      <c r="T26" s="82"/>
      <c r="U26" s="82"/>
      <c r="V26" s="82"/>
      <c r="W26" s="82"/>
      <c r="X26" s="83"/>
      <c r="Y26" s="27"/>
      <c r="Z26" s="27"/>
    </row>
    <row r="27" spans="1:26" ht="12.75">
      <c r="A27" s="27"/>
      <c r="B27" s="73" t="str">
        <f aca="true" t="shared" si="29" ref="B27:H27">B18</f>
        <v>D</v>
      </c>
      <c r="C27" s="20" t="str">
        <f t="shared" si="29"/>
        <v>S</v>
      </c>
      <c r="D27" s="20" t="str">
        <f t="shared" si="29"/>
        <v>T</v>
      </c>
      <c r="E27" s="20" t="str">
        <f t="shared" si="29"/>
        <v>Q</v>
      </c>
      <c r="F27" s="20" t="str">
        <f t="shared" si="29"/>
        <v>Q</v>
      </c>
      <c r="G27" s="20" t="str">
        <f t="shared" si="29"/>
        <v>S</v>
      </c>
      <c r="H27" s="74" t="str">
        <f t="shared" si="29"/>
        <v>S</v>
      </c>
      <c r="I27" s="27"/>
      <c r="J27" s="73" t="str">
        <f aca="true" t="shared" si="30" ref="J27:P27">B27</f>
        <v>D</v>
      </c>
      <c r="K27" s="20" t="str">
        <f t="shared" si="30"/>
        <v>S</v>
      </c>
      <c r="L27" s="20" t="str">
        <f t="shared" si="30"/>
        <v>T</v>
      </c>
      <c r="M27" s="20" t="str">
        <f t="shared" si="30"/>
        <v>Q</v>
      </c>
      <c r="N27" s="20" t="str">
        <f t="shared" si="30"/>
        <v>Q</v>
      </c>
      <c r="O27" s="20" t="str">
        <f t="shared" si="30"/>
        <v>S</v>
      </c>
      <c r="P27" s="74" t="str">
        <f t="shared" si="30"/>
        <v>S</v>
      </c>
      <c r="Q27" s="27"/>
      <c r="R27" s="73" t="str">
        <f aca="true" t="shared" si="31" ref="R27:X27">J27</f>
        <v>D</v>
      </c>
      <c r="S27" s="20" t="str">
        <f t="shared" si="31"/>
        <v>S</v>
      </c>
      <c r="T27" s="20" t="str">
        <f t="shared" si="31"/>
        <v>T</v>
      </c>
      <c r="U27" s="20" t="str">
        <f t="shared" si="31"/>
        <v>Q</v>
      </c>
      <c r="V27" s="20" t="str">
        <f t="shared" si="31"/>
        <v>Q</v>
      </c>
      <c r="W27" s="20" t="str">
        <f t="shared" si="31"/>
        <v>S</v>
      </c>
      <c r="X27" s="74" t="str">
        <f t="shared" si="31"/>
        <v>S</v>
      </c>
      <c r="Y27" s="27"/>
      <c r="Z27" s="27"/>
    </row>
    <row r="28" spans="1:26" ht="12.75">
      <c r="A28" s="27"/>
      <c r="B28" s="75">
        <f>IF(WEEKDAY(Jul1,1)=1,Jul1,"")</f>
      </c>
      <c r="C28" s="21">
        <f>IF(B28&lt;&gt;"",B28+1,IF(WEEKDAY(Jul1,1)=2,Jul1,""))</f>
      </c>
      <c r="D28" s="21">
        <f>IF(C28&lt;&gt;"",C28+1,IF(WEEKDAY(Jul1,1)=3,Jul1,""))</f>
      </c>
      <c r="E28" s="21">
        <f>IF(D28&lt;&gt;"",D28+1,IF(WEEKDAY(Jul1,1)=4,Jul1,""))</f>
      </c>
      <c r="F28" s="21">
        <f>IF(E28&lt;&gt;"",E28+1,IF(WEEKDAY(Jul1,1)=5,Jul1,""))</f>
        <v>40360</v>
      </c>
      <c r="G28" s="21">
        <f>IF(F28&lt;&gt;"",F28+1,IF(WEEKDAY(Jul1,1)=6,Jul1,""))</f>
        <v>40361</v>
      </c>
      <c r="H28" s="76">
        <f>IF(G28&lt;&gt;"",G28+1,IF(WEEKDAY(Jul1,1)=7,Jul1,""))</f>
        <v>40362</v>
      </c>
      <c r="I28" s="27"/>
      <c r="J28" s="75">
        <f>IF(WEEKDAY(Ago1,1)=1,Ago1,"")</f>
        <v>40391</v>
      </c>
      <c r="K28" s="21">
        <f>IF(J28&lt;&gt;"",J28+1,IF(WEEKDAY(Ago1,1)=2,Ago1,""))</f>
        <v>40392</v>
      </c>
      <c r="L28" s="21">
        <f>IF(K28&lt;&gt;"",K28+1,IF(WEEKDAY(Ago1,1)=3,Ago1,""))</f>
        <v>40393</v>
      </c>
      <c r="M28" s="21">
        <f>IF(L28&lt;&gt;"",L28+1,IF(WEEKDAY(Ago1,1)=4,Ago1,""))</f>
        <v>40394</v>
      </c>
      <c r="N28" s="21">
        <f>IF(M28&lt;&gt;"",M28+1,IF(WEEKDAY(Ago1,1)=5,Ago1,""))</f>
        <v>40395</v>
      </c>
      <c r="O28" s="21">
        <f>IF(N28&lt;&gt;"",N28+1,IF(WEEKDAY(Ago1,1)=6,Ago1,""))</f>
        <v>40396</v>
      </c>
      <c r="P28" s="76">
        <f>IF(O28&lt;&gt;"",O28+1,IF(WEEKDAY(Ago1,1)=7,Ago1,""))</f>
        <v>40397</v>
      </c>
      <c r="Q28" s="27"/>
      <c r="R28" s="75">
        <f>IF(WEEKDAY(Set1,1)=1,Set1,"")</f>
      </c>
      <c r="S28" s="21">
        <f>IF(R28&lt;&gt;"",R28+1,IF(WEEKDAY(Set1,1)=2,Set1,""))</f>
      </c>
      <c r="T28" s="21">
        <f>IF(S28&lt;&gt;"",S28+1,IF(WEEKDAY(Set1,1)=3,Set1,""))</f>
      </c>
      <c r="U28" s="21">
        <f>IF(T28&lt;&gt;"",T28+1,IF(WEEKDAY(Set1,1)=4,Set1,""))</f>
        <v>40422</v>
      </c>
      <c r="V28" s="21">
        <f>IF(U28&lt;&gt;"",U28+1,IF(WEEKDAY(Set1,1)=5,Set1,""))</f>
        <v>40423</v>
      </c>
      <c r="W28" s="21">
        <f>IF(V28&lt;&gt;"",V28+1,IF(WEEKDAY(Set1,1)=6,Set1,""))</f>
        <v>40424</v>
      </c>
      <c r="X28" s="76">
        <f>IF(W28&lt;&gt;"",W28+1,IF(WEEKDAY(Set1,1)=7,Set1,""))</f>
        <v>40425</v>
      </c>
      <c r="Y28" s="27"/>
      <c r="Z28" s="27"/>
    </row>
    <row r="29" spans="1:26" ht="12.75">
      <c r="A29" s="27"/>
      <c r="B29" s="75">
        <f>H28+1</f>
        <v>40363</v>
      </c>
      <c r="C29" s="21">
        <f aca="true" t="shared" si="32" ref="C29:H29">B29+1</f>
        <v>40364</v>
      </c>
      <c r="D29" s="21">
        <f t="shared" si="32"/>
        <v>40365</v>
      </c>
      <c r="E29" s="21">
        <f t="shared" si="32"/>
        <v>40366</v>
      </c>
      <c r="F29" s="21">
        <f t="shared" si="32"/>
        <v>40367</v>
      </c>
      <c r="G29" s="21">
        <f t="shared" si="32"/>
        <v>40368</v>
      </c>
      <c r="H29" s="77">
        <f t="shared" si="32"/>
        <v>40369</v>
      </c>
      <c r="I29" s="27"/>
      <c r="J29" s="75">
        <f>P28+1</f>
        <v>40398</v>
      </c>
      <c r="K29" s="21">
        <f aca="true" t="shared" si="33" ref="K29:P29">J29+1</f>
        <v>40399</v>
      </c>
      <c r="L29" s="21">
        <f t="shared" si="33"/>
        <v>40400</v>
      </c>
      <c r="M29" s="21">
        <f t="shared" si="33"/>
        <v>40401</v>
      </c>
      <c r="N29" s="21">
        <f t="shared" si="33"/>
        <v>40402</v>
      </c>
      <c r="O29" s="21">
        <f t="shared" si="33"/>
        <v>40403</v>
      </c>
      <c r="P29" s="77">
        <f t="shared" si="33"/>
        <v>40404</v>
      </c>
      <c r="Q29" s="27"/>
      <c r="R29" s="75">
        <f>X28+1</f>
        <v>40426</v>
      </c>
      <c r="S29" s="21">
        <f aca="true" t="shared" si="34" ref="S29:X29">R29+1</f>
        <v>40427</v>
      </c>
      <c r="T29" s="21">
        <f t="shared" si="34"/>
        <v>40428</v>
      </c>
      <c r="U29" s="21">
        <f t="shared" si="34"/>
        <v>40429</v>
      </c>
      <c r="V29" s="21">
        <f t="shared" si="34"/>
        <v>40430</v>
      </c>
      <c r="W29" s="21">
        <f t="shared" si="34"/>
        <v>40431</v>
      </c>
      <c r="X29" s="77">
        <f t="shared" si="34"/>
        <v>40432</v>
      </c>
      <c r="Y29" s="27"/>
      <c r="Z29" s="27"/>
    </row>
    <row r="30" spans="1:26" ht="12.75">
      <c r="A30" s="27"/>
      <c r="B30" s="75">
        <f>H29+1</f>
        <v>40370</v>
      </c>
      <c r="C30" s="21">
        <f aca="true" t="shared" si="35" ref="C30:H30">B30+1</f>
        <v>40371</v>
      </c>
      <c r="D30" s="21">
        <f t="shared" si="35"/>
        <v>40372</v>
      </c>
      <c r="E30" s="21">
        <f t="shared" si="35"/>
        <v>40373</v>
      </c>
      <c r="F30" s="21">
        <f t="shared" si="35"/>
        <v>40374</v>
      </c>
      <c r="G30" s="21">
        <f t="shared" si="35"/>
        <v>40375</v>
      </c>
      <c r="H30" s="77">
        <f t="shared" si="35"/>
        <v>40376</v>
      </c>
      <c r="I30" s="27"/>
      <c r="J30" s="75">
        <f>P29+1</f>
        <v>40405</v>
      </c>
      <c r="K30" s="21">
        <f aca="true" t="shared" si="36" ref="K30:P30">J30+1</f>
        <v>40406</v>
      </c>
      <c r="L30" s="21">
        <f t="shared" si="36"/>
        <v>40407</v>
      </c>
      <c r="M30" s="21">
        <f t="shared" si="36"/>
        <v>40408</v>
      </c>
      <c r="N30" s="21">
        <f t="shared" si="36"/>
        <v>40409</v>
      </c>
      <c r="O30" s="21">
        <f t="shared" si="36"/>
        <v>40410</v>
      </c>
      <c r="P30" s="77">
        <f t="shared" si="36"/>
        <v>40411</v>
      </c>
      <c r="Q30" s="27"/>
      <c r="R30" s="75">
        <f>X29+1</f>
        <v>40433</v>
      </c>
      <c r="S30" s="21">
        <f aca="true" t="shared" si="37" ref="S30:X30">R30+1</f>
        <v>40434</v>
      </c>
      <c r="T30" s="21">
        <f t="shared" si="37"/>
        <v>40435</v>
      </c>
      <c r="U30" s="21">
        <f t="shared" si="37"/>
        <v>40436</v>
      </c>
      <c r="V30" s="21">
        <f t="shared" si="37"/>
        <v>40437</v>
      </c>
      <c r="W30" s="21">
        <f t="shared" si="37"/>
        <v>40438</v>
      </c>
      <c r="X30" s="77">
        <f t="shared" si="37"/>
        <v>40439</v>
      </c>
      <c r="Y30" s="27"/>
      <c r="Z30" s="27"/>
    </row>
    <row r="31" spans="1:26" ht="12.75">
      <c r="A31" s="27"/>
      <c r="B31" s="75">
        <f>H30+1</f>
        <v>40377</v>
      </c>
      <c r="C31" s="21">
        <f aca="true" t="shared" si="38" ref="C31:H31">B31+1</f>
        <v>40378</v>
      </c>
      <c r="D31" s="21">
        <f t="shared" si="38"/>
        <v>40379</v>
      </c>
      <c r="E31" s="21">
        <f t="shared" si="38"/>
        <v>40380</v>
      </c>
      <c r="F31" s="21">
        <f t="shared" si="38"/>
        <v>40381</v>
      </c>
      <c r="G31" s="21">
        <f t="shared" si="38"/>
        <v>40382</v>
      </c>
      <c r="H31" s="77">
        <f t="shared" si="38"/>
        <v>40383</v>
      </c>
      <c r="I31" s="27"/>
      <c r="J31" s="75">
        <f>P30+1</f>
        <v>40412</v>
      </c>
      <c r="K31" s="21">
        <f aca="true" t="shared" si="39" ref="K31:P31">J31+1</f>
        <v>40413</v>
      </c>
      <c r="L31" s="21">
        <f t="shared" si="39"/>
        <v>40414</v>
      </c>
      <c r="M31" s="21">
        <f t="shared" si="39"/>
        <v>40415</v>
      </c>
      <c r="N31" s="21">
        <f t="shared" si="39"/>
        <v>40416</v>
      </c>
      <c r="O31" s="21">
        <f t="shared" si="39"/>
        <v>40417</v>
      </c>
      <c r="P31" s="77">
        <f t="shared" si="39"/>
        <v>40418</v>
      </c>
      <c r="Q31" s="27"/>
      <c r="R31" s="75">
        <f>X30+1</f>
        <v>40440</v>
      </c>
      <c r="S31" s="21">
        <f aca="true" t="shared" si="40" ref="S31:X31">R31+1</f>
        <v>40441</v>
      </c>
      <c r="T31" s="21">
        <f t="shared" si="40"/>
        <v>40442</v>
      </c>
      <c r="U31" s="21">
        <f t="shared" si="40"/>
        <v>40443</v>
      </c>
      <c r="V31" s="21">
        <f t="shared" si="40"/>
        <v>40444</v>
      </c>
      <c r="W31" s="21">
        <f t="shared" si="40"/>
        <v>40445</v>
      </c>
      <c r="X31" s="77">
        <f t="shared" si="40"/>
        <v>40446</v>
      </c>
      <c r="Y31" s="27"/>
      <c r="Z31" s="27"/>
    </row>
    <row r="32" spans="1:26" ht="12.75">
      <c r="A32" s="27"/>
      <c r="B32" s="75">
        <f>IF(H31="","",IF(MONTH(H31)=MONTH(H31+1),H31+1,""))</f>
        <v>40384</v>
      </c>
      <c r="C32" s="21">
        <f aca="true" t="shared" si="41" ref="C32:H33">IF(B32="","",IF(MONTH(B32)=MONTH(B32+1),B32+1,""))</f>
        <v>40385</v>
      </c>
      <c r="D32" s="21">
        <f t="shared" si="41"/>
        <v>40386</v>
      </c>
      <c r="E32" s="21">
        <f t="shared" si="41"/>
        <v>40387</v>
      </c>
      <c r="F32" s="21">
        <f t="shared" si="41"/>
        <v>40388</v>
      </c>
      <c r="G32" s="21">
        <f t="shared" si="41"/>
        <v>40389</v>
      </c>
      <c r="H32" s="77">
        <f t="shared" si="41"/>
        <v>40390</v>
      </c>
      <c r="I32" s="27"/>
      <c r="J32" s="75">
        <f>IF(P31="","",IF(MONTH(P31)=MONTH(P31+1),P31+1,""))</f>
        <v>40419</v>
      </c>
      <c r="K32" s="21">
        <f aca="true" t="shared" si="42" ref="K32:P33">IF(J32="","",IF(MONTH(J32)=MONTH(J32+1),J32+1,""))</f>
        <v>40420</v>
      </c>
      <c r="L32" s="21">
        <f t="shared" si="42"/>
        <v>40421</v>
      </c>
      <c r="M32" s="21">
        <f t="shared" si="42"/>
      </c>
      <c r="N32" s="21">
        <f t="shared" si="42"/>
      </c>
      <c r="O32" s="21">
        <f t="shared" si="42"/>
      </c>
      <c r="P32" s="77">
        <f t="shared" si="42"/>
      </c>
      <c r="Q32" s="27"/>
      <c r="R32" s="75">
        <f>IF(X31="","",IF(MONTH(X31)=MONTH(X31+1),X31+1,""))</f>
        <v>40447</v>
      </c>
      <c r="S32" s="21">
        <f aca="true" t="shared" si="43" ref="S32:X33">IF(R32="","",IF(MONTH(R32)=MONTH(R32+1),R32+1,""))</f>
        <v>40448</v>
      </c>
      <c r="T32" s="21">
        <f t="shared" si="43"/>
        <v>40449</v>
      </c>
      <c r="U32" s="21">
        <f t="shared" si="43"/>
        <v>40450</v>
      </c>
      <c r="V32" s="21">
        <f t="shared" si="43"/>
        <v>40451</v>
      </c>
      <c r="W32" s="21">
        <f t="shared" si="43"/>
      </c>
      <c r="X32" s="77">
        <f t="shared" si="43"/>
      </c>
      <c r="Y32" s="27"/>
      <c r="Z32" s="27"/>
    </row>
    <row r="33" spans="1:26" ht="13.5" thickBot="1">
      <c r="A33" s="27"/>
      <c r="B33" s="78">
        <f>IF(H32="","",IF(MONTH(H32)=MONTH(H32+1),H32+1,""))</f>
      </c>
      <c r="C33" s="79">
        <f t="shared" si="41"/>
      </c>
      <c r="D33" s="79">
        <f t="shared" si="41"/>
      </c>
      <c r="E33" s="79">
        <f t="shared" si="41"/>
      </c>
      <c r="F33" s="79">
        <f t="shared" si="41"/>
      </c>
      <c r="G33" s="79">
        <f t="shared" si="41"/>
      </c>
      <c r="H33" s="80">
        <f t="shared" si="41"/>
      </c>
      <c r="I33" s="27"/>
      <c r="J33" s="78">
        <f>IF(P32="","",IF(MONTH(P32)=MONTH(P32+1),P32+1,""))</f>
      </c>
      <c r="K33" s="79">
        <f t="shared" si="42"/>
      </c>
      <c r="L33" s="79">
        <f t="shared" si="42"/>
      </c>
      <c r="M33" s="79">
        <f t="shared" si="42"/>
      </c>
      <c r="N33" s="79">
        <f t="shared" si="42"/>
      </c>
      <c r="O33" s="79">
        <f t="shared" si="42"/>
      </c>
      <c r="P33" s="80">
        <f t="shared" si="42"/>
      </c>
      <c r="Q33" s="27"/>
      <c r="R33" s="78">
        <f>IF(X32="","",IF(MONTH(X32)=MONTH(X32+1),X32+1,""))</f>
      </c>
      <c r="S33" s="79">
        <f t="shared" si="43"/>
      </c>
      <c r="T33" s="79">
        <f t="shared" si="43"/>
      </c>
      <c r="U33" s="79">
        <f t="shared" si="43"/>
      </c>
      <c r="V33" s="79">
        <f t="shared" si="43"/>
      </c>
      <c r="W33" s="79">
        <f t="shared" si="43"/>
      </c>
      <c r="X33" s="80">
        <f t="shared" si="43"/>
      </c>
      <c r="Y33" s="27"/>
      <c r="Z33" s="27"/>
    </row>
    <row r="34" spans="1:26" ht="13.5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>
      <c r="A35" s="27"/>
      <c r="B35" s="81">
        <f>DATE(Ano,10,1)</f>
        <v>40452</v>
      </c>
      <c r="C35" s="82"/>
      <c r="D35" s="82"/>
      <c r="E35" s="82"/>
      <c r="F35" s="82"/>
      <c r="G35" s="82"/>
      <c r="H35" s="83"/>
      <c r="I35" s="27"/>
      <c r="J35" s="81">
        <f>DATE(Ano,11,1)</f>
        <v>40483</v>
      </c>
      <c r="K35" s="82"/>
      <c r="L35" s="82"/>
      <c r="M35" s="82"/>
      <c r="N35" s="82"/>
      <c r="O35" s="82"/>
      <c r="P35" s="83"/>
      <c r="Q35" s="27"/>
      <c r="R35" s="81">
        <f>DATE(Ano,12,1)</f>
        <v>40513</v>
      </c>
      <c r="S35" s="82"/>
      <c r="T35" s="82"/>
      <c r="U35" s="82"/>
      <c r="V35" s="82"/>
      <c r="W35" s="82"/>
      <c r="X35" s="83"/>
      <c r="Y35" s="27"/>
      <c r="Z35" s="27"/>
    </row>
    <row r="36" spans="1:26" ht="12.75">
      <c r="A36" s="27"/>
      <c r="B36" s="73" t="str">
        <f aca="true" t="shared" si="44" ref="B36:H36">B27</f>
        <v>D</v>
      </c>
      <c r="C36" s="20" t="str">
        <f t="shared" si="44"/>
        <v>S</v>
      </c>
      <c r="D36" s="20" t="str">
        <f t="shared" si="44"/>
        <v>T</v>
      </c>
      <c r="E36" s="20" t="str">
        <f t="shared" si="44"/>
        <v>Q</v>
      </c>
      <c r="F36" s="20" t="str">
        <f t="shared" si="44"/>
        <v>Q</v>
      </c>
      <c r="G36" s="20" t="str">
        <f t="shared" si="44"/>
        <v>S</v>
      </c>
      <c r="H36" s="74" t="str">
        <f t="shared" si="44"/>
        <v>S</v>
      </c>
      <c r="I36" s="27"/>
      <c r="J36" s="73" t="str">
        <f aca="true" t="shared" si="45" ref="J36:P36">B36</f>
        <v>D</v>
      </c>
      <c r="K36" s="20" t="str">
        <f t="shared" si="45"/>
        <v>S</v>
      </c>
      <c r="L36" s="20" t="str">
        <f t="shared" si="45"/>
        <v>T</v>
      </c>
      <c r="M36" s="20" t="str">
        <f t="shared" si="45"/>
        <v>Q</v>
      </c>
      <c r="N36" s="20" t="str">
        <f t="shared" si="45"/>
        <v>Q</v>
      </c>
      <c r="O36" s="20" t="str">
        <f t="shared" si="45"/>
        <v>S</v>
      </c>
      <c r="P36" s="74" t="str">
        <f t="shared" si="45"/>
        <v>S</v>
      </c>
      <c r="Q36" s="27"/>
      <c r="R36" s="73" t="str">
        <f aca="true" t="shared" si="46" ref="R36:X36">J36</f>
        <v>D</v>
      </c>
      <c r="S36" s="20" t="str">
        <f t="shared" si="46"/>
        <v>S</v>
      </c>
      <c r="T36" s="20" t="str">
        <f t="shared" si="46"/>
        <v>T</v>
      </c>
      <c r="U36" s="20" t="str">
        <f t="shared" si="46"/>
        <v>Q</v>
      </c>
      <c r="V36" s="20" t="str">
        <f t="shared" si="46"/>
        <v>Q</v>
      </c>
      <c r="W36" s="20" t="str">
        <f t="shared" si="46"/>
        <v>S</v>
      </c>
      <c r="X36" s="74" t="str">
        <f t="shared" si="46"/>
        <v>S</v>
      </c>
      <c r="Y36" s="27"/>
      <c r="Z36" s="27"/>
    </row>
    <row r="37" spans="1:26" ht="12.75">
      <c r="A37" s="27"/>
      <c r="B37" s="75">
        <f>IF(WEEKDAY(Out1,1)=1,Out1,"")</f>
      </c>
      <c r="C37" s="21">
        <f>IF(B37&lt;&gt;"",B37+1,IF(WEEKDAY(Out1,1)=2,Out1,""))</f>
      </c>
      <c r="D37" s="21">
        <f>IF(C37&lt;&gt;"",C37+1,IF(WEEKDAY(Out1,1)=3,Out1,""))</f>
      </c>
      <c r="E37" s="21">
        <f>IF(D37&lt;&gt;"",D37+1,IF(WEEKDAY(Out1,1)=4,Out1,""))</f>
      </c>
      <c r="F37" s="21">
        <f>IF(E37&lt;&gt;"",E37+1,IF(WEEKDAY(Out1,1)=5,Out1,""))</f>
      </c>
      <c r="G37" s="21">
        <f>IF(F37&lt;&gt;"",F37+1,IF(WEEKDAY(Out1,1)=6,Out1,""))</f>
        <v>40452</v>
      </c>
      <c r="H37" s="76">
        <f>IF(G37&lt;&gt;"",G37+1,IF(WEEKDAY(Out1,1)=7,Out1,""))</f>
        <v>40453</v>
      </c>
      <c r="I37" s="27"/>
      <c r="J37" s="75">
        <f>IF(WEEKDAY(Nov1,1)=1,Nov1,"")</f>
      </c>
      <c r="K37" s="21">
        <f>IF(J37&lt;&gt;"",J37+1,IF(WEEKDAY(Nov1,1)=2,Nov1,""))</f>
        <v>40483</v>
      </c>
      <c r="L37" s="21">
        <f>IF(K37&lt;&gt;"",K37+1,IF(WEEKDAY(Nov1,1)=3,Nov1,""))</f>
        <v>40484</v>
      </c>
      <c r="M37" s="21">
        <f>IF(L37&lt;&gt;"",L37+1,IF(WEEKDAY(Nov1,1)=4,Nov1,""))</f>
        <v>40485</v>
      </c>
      <c r="N37" s="21">
        <f>IF(M37&lt;&gt;"",M37+1,IF(WEEKDAY(Nov1,1)=5,Nov1,""))</f>
        <v>40486</v>
      </c>
      <c r="O37" s="21">
        <f>IF(N37&lt;&gt;"",N37+1,IF(WEEKDAY(Nov1,1)=6,Nov1,""))</f>
        <v>40487</v>
      </c>
      <c r="P37" s="76">
        <f>IF(O37&lt;&gt;"",O37+1,IF(WEEKDAY(Nov1,1)=7,Nov1,""))</f>
        <v>40488</v>
      </c>
      <c r="Q37" s="27"/>
      <c r="R37" s="75">
        <f>IF(WEEKDAY(Dez1,1)=1,Dez1,"")</f>
      </c>
      <c r="S37" s="21">
        <f>IF(R37&lt;&gt;"",R37+1,IF(WEEKDAY(Dez1,1)=2,Dez1,""))</f>
      </c>
      <c r="T37" s="21">
        <f>IF(S37&lt;&gt;"",S37+1,IF(WEEKDAY(Dez1,1)=3,Dez1,""))</f>
      </c>
      <c r="U37" s="21">
        <f>IF(T37&lt;&gt;"",T37+1,IF(WEEKDAY(Dez1,1)=4,Dez1,""))</f>
        <v>40513</v>
      </c>
      <c r="V37" s="21">
        <f>IF(U37&lt;&gt;"",U37+1,IF(WEEKDAY(Dez1,1)=5,Dez1,""))</f>
        <v>40514</v>
      </c>
      <c r="W37" s="21">
        <f>IF(V37&lt;&gt;"",V37+1,IF(WEEKDAY(Dez1,1)=6,Dez1,""))</f>
        <v>40515</v>
      </c>
      <c r="X37" s="76">
        <f>IF(W37&lt;&gt;"",W37+1,IF(WEEKDAY(Dez1,1)=7,Dez1,""))</f>
        <v>40516</v>
      </c>
      <c r="Y37" s="27"/>
      <c r="Z37" s="27"/>
    </row>
    <row r="38" spans="1:26" ht="12.75">
      <c r="A38" s="27"/>
      <c r="B38" s="75">
        <f>H37+1</f>
        <v>40454</v>
      </c>
      <c r="C38" s="21">
        <f aca="true" t="shared" si="47" ref="C38:H38">B38+1</f>
        <v>40455</v>
      </c>
      <c r="D38" s="21">
        <f t="shared" si="47"/>
        <v>40456</v>
      </c>
      <c r="E38" s="21">
        <f t="shared" si="47"/>
        <v>40457</v>
      </c>
      <c r="F38" s="21">
        <f t="shared" si="47"/>
        <v>40458</v>
      </c>
      <c r="G38" s="21">
        <f t="shared" si="47"/>
        <v>40459</v>
      </c>
      <c r="H38" s="77">
        <f t="shared" si="47"/>
        <v>40460</v>
      </c>
      <c r="I38" s="27"/>
      <c r="J38" s="75">
        <f>P37+1</f>
        <v>40489</v>
      </c>
      <c r="K38" s="21">
        <f aca="true" t="shared" si="48" ref="K38:P38">J38+1</f>
        <v>40490</v>
      </c>
      <c r="L38" s="21">
        <f t="shared" si="48"/>
        <v>40491</v>
      </c>
      <c r="M38" s="21">
        <f t="shared" si="48"/>
        <v>40492</v>
      </c>
      <c r="N38" s="21">
        <f t="shared" si="48"/>
        <v>40493</v>
      </c>
      <c r="O38" s="21">
        <f t="shared" si="48"/>
        <v>40494</v>
      </c>
      <c r="P38" s="77">
        <f t="shared" si="48"/>
        <v>40495</v>
      </c>
      <c r="Q38" s="27"/>
      <c r="R38" s="75">
        <f>X37+1</f>
        <v>40517</v>
      </c>
      <c r="S38" s="21">
        <f aca="true" t="shared" si="49" ref="S38:X38">R38+1</f>
        <v>40518</v>
      </c>
      <c r="T38" s="21">
        <f t="shared" si="49"/>
        <v>40519</v>
      </c>
      <c r="U38" s="21">
        <f t="shared" si="49"/>
        <v>40520</v>
      </c>
      <c r="V38" s="21">
        <f t="shared" si="49"/>
        <v>40521</v>
      </c>
      <c r="W38" s="21">
        <f t="shared" si="49"/>
        <v>40522</v>
      </c>
      <c r="X38" s="77">
        <f t="shared" si="49"/>
        <v>40523</v>
      </c>
      <c r="Y38" s="27"/>
      <c r="Z38" s="27"/>
    </row>
    <row r="39" spans="1:26" ht="12.75">
      <c r="A39" s="27"/>
      <c r="B39" s="75">
        <f>H38+1</f>
        <v>40461</v>
      </c>
      <c r="C39" s="21">
        <f aca="true" t="shared" si="50" ref="C39:H39">B39+1</f>
        <v>40462</v>
      </c>
      <c r="D39" s="21">
        <f t="shared" si="50"/>
        <v>40463</v>
      </c>
      <c r="E39" s="21">
        <f t="shared" si="50"/>
        <v>40464</v>
      </c>
      <c r="F39" s="21">
        <f t="shared" si="50"/>
        <v>40465</v>
      </c>
      <c r="G39" s="21">
        <f t="shared" si="50"/>
        <v>40466</v>
      </c>
      <c r="H39" s="77">
        <f t="shared" si="50"/>
        <v>40467</v>
      </c>
      <c r="I39" s="27"/>
      <c r="J39" s="75">
        <f>P38+1</f>
        <v>40496</v>
      </c>
      <c r="K39" s="21">
        <f aca="true" t="shared" si="51" ref="K39:P39">J39+1</f>
        <v>40497</v>
      </c>
      <c r="L39" s="21">
        <f t="shared" si="51"/>
        <v>40498</v>
      </c>
      <c r="M39" s="21">
        <f t="shared" si="51"/>
        <v>40499</v>
      </c>
      <c r="N39" s="21">
        <f t="shared" si="51"/>
        <v>40500</v>
      </c>
      <c r="O39" s="21">
        <f t="shared" si="51"/>
        <v>40501</v>
      </c>
      <c r="P39" s="77">
        <f t="shared" si="51"/>
        <v>40502</v>
      </c>
      <c r="Q39" s="27"/>
      <c r="R39" s="75">
        <f>X38+1</f>
        <v>40524</v>
      </c>
      <c r="S39" s="21">
        <f aca="true" t="shared" si="52" ref="S39:X39">R39+1</f>
        <v>40525</v>
      </c>
      <c r="T39" s="21">
        <f t="shared" si="52"/>
        <v>40526</v>
      </c>
      <c r="U39" s="21">
        <f t="shared" si="52"/>
        <v>40527</v>
      </c>
      <c r="V39" s="21">
        <f t="shared" si="52"/>
        <v>40528</v>
      </c>
      <c r="W39" s="21">
        <f t="shared" si="52"/>
        <v>40529</v>
      </c>
      <c r="X39" s="77">
        <f t="shared" si="52"/>
        <v>40530</v>
      </c>
      <c r="Y39" s="27"/>
      <c r="Z39" s="27"/>
    </row>
    <row r="40" spans="1:26" ht="12.75">
      <c r="A40" s="27"/>
      <c r="B40" s="75">
        <f>H39+1</f>
        <v>40468</v>
      </c>
      <c r="C40" s="21">
        <f aca="true" t="shared" si="53" ref="C40:H40">B40+1</f>
        <v>40469</v>
      </c>
      <c r="D40" s="21">
        <f t="shared" si="53"/>
        <v>40470</v>
      </c>
      <c r="E40" s="21">
        <f t="shared" si="53"/>
        <v>40471</v>
      </c>
      <c r="F40" s="21">
        <f t="shared" si="53"/>
        <v>40472</v>
      </c>
      <c r="G40" s="21">
        <f t="shared" si="53"/>
        <v>40473</v>
      </c>
      <c r="H40" s="77">
        <f t="shared" si="53"/>
        <v>40474</v>
      </c>
      <c r="I40" s="27"/>
      <c r="J40" s="75">
        <f>P39+1</f>
        <v>40503</v>
      </c>
      <c r="K40" s="21">
        <f aca="true" t="shared" si="54" ref="K40:P40">J40+1</f>
        <v>40504</v>
      </c>
      <c r="L40" s="21">
        <f t="shared" si="54"/>
        <v>40505</v>
      </c>
      <c r="M40" s="21">
        <f t="shared" si="54"/>
        <v>40506</v>
      </c>
      <c r="N40" s="21">
        <f t="shared" si="54"/>
        <v>40507</v>
      </c>
      <c r="O40" s="21">
        <f t="shared" si="54"/>
        <v>40508</v>
      </c>
      <c r="P40" s="77">
        <f t="shared" si="54"/>
        <v>40509</v>
      </c>
      <c r="Q40" s="27"/>
      <c r="R40" s="75">
        <f>X39+1</f>
        <v>40531</v>
      </c>
      <c r="S40" s="21">
        <f aca="true" t="shared" si="55" ref="S40:X40">R40+1</f>
        <v>40532</v>
      </c>
      <c r="T40" s="21">
        <f t="shared" si="55"/>
        <v>40533</v>
      </c>
      <c r="U40" s="21">
        <f t="shared" si="55"/>
        <v>40534</v>
      </c>
      <c r="V40" s="21">
        <f t="shared" si="55"/>
        <v>40535</v>
      </c>
      <c r="W40" s="21">
        <f t="shared" si="55"/>
        <v>40536</v>
      </c>
      <c r="X40" s="77">
        <f t="shared" si="55"/>
        <v>40537</v>
      </c>
      <c r="Y40" s="27"/>
      <c r="Z40" s="27"/>
    </row>
    <row r="41" spans="1:26" ht="12.75">
      <c r="A41" s="27"/>
      <c r="B41" s="75">
        <f>IF(H40="","",IF(MONTH(H40)=MONTH(H40+1),H40+1,""))</f>
        <v>40475</v>
      </c>
      <c r="C41" s="21">
        <f aca="true" t="shared" si="56" ref="C41:H42">IF(B41="","",IF(MONTH(B41)=MONTH(B41+1),B41+1,""))</f>
        <v>40476</v>
      </c>
      <c r="D41" s="21">
        <f t="shared" si="56"/>
        <v>40477</v>
      </c>
      <c r="E41" s="21">
        <f t="shared" si="56"/>
        <v>40478</v>
      </c>
      <c r="F41" s="21">
        <f t="shared" si="56"/>
        <v>40479</v>
      </c>
      <c r="G41" s="21">
        <f t="shared" si="56"/>
        <v>40480</v>
      </c>
      <c r="H41" s="77">
        <f t="shared" si="56"/>
        <v>40481</v>
      </c>
      <c r="I41" s="27"/>
      <c r="J41" s="75">
        <f>IF(P40="","",IF(MONTH(P40)=MONTH(P40+1),P40+1,""))</f>
        <v>40510</v>
      </c>
      <c r="K41" s="21">
        <f aca="true" t="shared" si="57" ref="K41:P42">IF(J41="","",IF(MONTH(J41)=MONTH(J41+1),J41+1,""))</f>
        <v>40511</v>
      </c>
      <c r="L41" s="21">
        <f t="shared" si="57"/>
        <v>40512</v>
      </c>
      <c r="M41" s="21">
        <f t="shared" si="57"/>
      </c>
      <c r="N41" s="21">
        <f t="shared" si="57"/>
      </c>
      <c r="O41" s="21">
        <f t="shared" si="57"/>
      </c>
      <c r="P41" s="77">
        <f t="shared" si="57"/>
      </c>
      <c r="Q41" s="27"/>
      <c r="R41" s="75">
        <f>IF(X40="","",IF(MONTH(X40)=MONTH(X40+1),X40+1,""))</f>
        <v>40538</v>
      </c>
      <c r="S41" s="21">
        <f aca="true" t="shared" si="58" ref="S41:X42">IF(R41="","",IF(MONTH(R41)=MONTH(R41+1),R41+1,""))</f>
        <v>40539</v>
      </c>
      <c r="T41" s="21">
        <f t="shared" si="58"/>
        <v>40540</v>
      </c>
      <c r="U41" s="21">
        <f t="shared" si="58"/>
        <v>40541</v>
      </c>
      <c r="V41" s="21">
        <f t="shared" si="58"/>
        <v>40542</v>
      </c>
      <c r="W41" s="21">
        <f t="shared" si="58"/>
        <v>40543</v>
      </c>
      <c r="X41" s="77">
        <f t="shared" si="58"/>
      </c>
      <c r="Y41" s="27"/>
      <c r="Z41" s="27"/>
    </row>
    <row r="42" spans="1:26" ht="13.5" thickBot="1">
      <c r="A42" s="27"/>
      <c r="B42" s="78">
        <f>IF(H41="","",IF(MONTH(H41)=MONTH(H41+1),H41+1,""))</f>
        <v>40482</v>
      </c>
      <c r="C42" s="79">
        <f t="shared" si="56"/>
      </c>
      <c r="D42" s="79">
        <f t="shared" si="56"/>
      </c>
      <c r="E42" s="79">
        <f t="shared" si="56"/>
      </c>
      <c r="F42" s="79">
        <f t="shared" si="56"/>
      </c>
      <c r="G42" s="79">
        <f t="shared" si="56"/>
      </c>
      <c r="H42" s="80">
        <f t="shared" si="56"/>
      </c>
      <c r="I42" s="27"/>
      <c r="J42" s="78">
        <f>IF(P41="","",IF(MONTH(P41)=MONTH(P41+1),P41+1,""))</f>
      </c>
      <c r="K42" s="79">
        <f t="shared" si="57"/>
      </c>
      <c r="L42" s="79">
        <f t="shared" si="57"/>
      </c>
      <c r="M42" s="79">
        <f t="shared" si="57"/>
      </c>
      <c r="N42" s="79">
        <f t="shared" si="57"/>
      </c>
      <c r="O42" s="79">
        <f t="shared" si="57"/>
      </c>
      <c r="P42" s="80">
        <f t="shared" si="57"/>
      </c>
      <c r="Q42" s="27"/>
      <c r="R42" s="78">
        <f>IF(X41="","",IF(MONTH(X41)=MONTH(X41+1),X41+1,""))</f>
      </c>
      <c r="S42" s="79">
        <f t="shared" si="58"/>
      </c>
      <c r="T42" s="79">
        <f t="shared" si="58"/>
      </c>
      <c r="U42" s="79">
        <f t="shared" si="58"/>
      </c>
      <c r="V42" s="79">
        <f t="shared" si="58"/>
      </c>
      <c r="W42" s="79">
        <f t="shared" si="58"/>
      </c>
      <c r="X42" s="80">
        <f t="shared" si="58"/>
      </c>
      <c r="Y42" s="27"/>
      <c r="Z42" s="27"/>
    </row>
    <row r="43" spans="1:2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</sheetData>
  <sheetProtection password="CF7A" sheet="1" objects="1" scenarios="1"/>
  <mergeCells count="17">
    <mergeCell ref="D3:F3"/>
    <mergeCell ref="B8:H8"/>
    <mergeCell ref="J8:P8"/>
    <mergeCell ref="R8:X8"/>
    <mergeCell ref="B6:I6"/>
    <mergeCell ref="I3:M3"/>
    <mergeCell ref="O3:S3"/>
    <mergeCell ref="U3:Y3"/>
    <mergeCell ref="B35:H35"/>
    <mergeCell ref="J35:P35"/>
    <mergeCell ref="R35:X35"/>
    <mergeCell ref="B17:H17"/>
    <mergeCell ref="J17:P17"/>
    <mergeCell ref="R17:X17"/>
    <mergeCell ref="B26:H26"/>
    <mergeCell ref="J26:P26"/>
    <mergeCell ref="R26:X26"/>
  </mergeCells>
  <conditionalFormatting sqref="B8:H15 J8:P15 R8:X15 B17:H24 J17:P24 R17:X24 B26:H33 J26:P33 R26:X33 B35:H42 J35:P42 R35:X42">
    <cfRule type="expression" priority="1" dxfId="0" stopIfTrue="1">
      <formula>AND(Exibir_Fer_Nac,MATCH(B8,Brz1,0)&gt;0)</formula>
    </cfRule>
    <cfRule type="expression" priority="2" dxfId="1" stopIfTrue="1">
      <formula>AND(Exibir_Dat_Com,MATCH(B8,Brz2,0)&gt;0)</formula>
    </cfRule>
    <cfRule type="expression" priority="3" dxfId="2" stopIfTrue="1">
      <formula>AND(Exibir_Fer_EUA,MATCH(B8,USA,0)&gt;0)</formula>
    </cfRule>
  </conditionalFormatting>
  <dataValidations count="1">
    <dataValidation type="whole" allowBlank="1" showErrorMessage="1" sqref="D3:F3">
      <formula1>1900</formula1>
      <formula2>2050</formula2>
    </dataValidation>
  </dataValidations>
  <printOptions horizontalCentered="1"/>
  <pageMargins left="0.7875" right="0.7875" top="0.9840277777777777" bottom="0.9840277777777777" header="0.5118055555555555" footer="0.511805555555555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54"/>
  <sheetViews>
    <sheetView showGridLines="0" workbookViewId="0" topLeftCell="A1">
      <selection activeCell="C27" sqref="C27"/>
    </sheetView>
  </sheetViews>
  <sheetFormatPr defaultColWidth="9.140625" defaultRowHeight="12.75" zeroHeight="1"/>
  <cols>
    <col min="1" max="1" width="20.7109375" style="1" customWidth="1"/>
    <col min="2" max="2" width="30.7109375" style="1" customWidth="1"/>
    <col min="3" max="3" width="24.7109375" style="1" customWidth="1"/>
    <col min="4" max="4" width="8.7109375" style="4" customWidth="1"/>
    <col min="5" max="5" width="28.7109375" style="5" customWidth="1"/>
    <col min="6" max="6" width="20.7109375" style="1" customWidth="1"/>
    <col min="7" max="16384" width="0" style="1" hidden="1" customWidth="1"/>
  </cols>
  <sheetData>
    <row r="1" s="32" customFormat="1" ht="4.5" customHeight="1" thickBot="1">
      <c r="D1" s="33"/>
    </row>
    <row r="2" spans="3:6" s="32" customFormat="1" ht="19.5" customHeight="1">
      <c r="C2" s="97" t="s">
        <v>68</v>
      </c>
      <c r="D2" s="98"/>
      <c r="E2" s="99"/>
      <c r="F2" s="108" t="s">
        <v>69</v>
      </c>
    </row>
    <row r="3" spans="3:6" s="32" customFormat="1" ht="19.5">
      <c r="C3" s="100"/>
      <c r="D3" s="101"/>
      <c r="E3" s="102"/>
      <c r="F3" s="109"/>
    </row>
    <row r="4" spans="1:6" s="32" customFormat="1" ht="19.5">
      <c r="A4" s="106" t="str">
        <f>"Tabelas de Feriados de "&amp;Ano</f>
        <v>Tabelas de Feriados de 2010</v>
      </c>
      <c r="B4" s="107"/>
      <c r="C4" s="100"/>
      <c r="D4" s="101"/>
      <c r="E4" s="102"/>
      <c r="F4" s="109"/>
    </row>
    <row r="5" spans="2:6" s="32" customFormat="1" ht="19.5">
      <c r="B5" s="6"/>
      <c r="C5" s="100"/>
      <c r="D5" s="101"/>
      <c r="E5" s="102"/>
      <c r="F5" s="109"/>
    </row>
    <row r="6" spans="2:6" s="32" customFormat="1" ht="20.25" thickBot="1">
      <c r="B6" s="6"/>
      <c r="C6" s="103"/>
      <c r="D6" s="104"/>
      <c r="E6" s="105"/>
      <c r="F6" s="109"/>
    </row>
    <row r="7" s="32" customFormat="1" ht="4.5" customHeight="1" thickBot="1">
      <c r="D7" s="33"/>
    </row>
    <row r="8" spans="2:5" ht="15">
      <c r="B8" s="7" t="s">
        <v>8</v>
      </c>
      <c r="C8" s="8" t="s">
        <v>9</v>
      </c>
      <c r="D8" s="9" t="s">
        <v>10</v>
      </c>
      <c r="E8" s="10" t="s">
        <v>11</v>
      </c>
    </row>
    <row r="9" spans="2:5" ht="12.75">
      <c r="B9" s="34" t="s">
        <v>12</v>
      </c>
      <c r="C9" s="35">
        <f>DATE(Ano,1,1)</f>
        <v>40179</v>
      </c>
      <c r="D9" s="36" t="s">
        <v>13</v>
      </c>
      <c r="E9" s="37" t="s">
        <v>14</v>
      </c>
    </row>
    <row r="10" spans="2:5" ht="12.75">
      <c r="B10" s="34" t="s">
        <v>15</v>
      </c>
      <c r="C10" s="35">
        <f>Páscoa-2</f>
        <v>40270</v>
      </c>
      <c r="D10" s="36" t="s">
        <v>16</v>
      </c>
      <c r="E10" s="37" t="s">
        <v>17</v>
      </c>
    </row>
    <row r="11" spans="2:5" ht="12.75">
      <c r="B11" s="34" t="s">
        <v>18</v>
      </c>
      <c r="C11" s="35">
        <f>Páscoa</f>
        <v>40272</v>
      </c>
      <c r="D11" s="36" t="s">
        <v>16</v>
      </c>
      <c r="E11" s="37" t="s">
        <v>19</v>
      </c>
    </row>
    <row r="12" spans="2:5" ht="12.75">
      <c r="B12" s="34" t="s">
        <v>20</v>
      </c>
      <c r="C12" s="35">
        <f>DATE(Ano,4,21)</f>
        <v>40289</v>
      </c>
      <c r="D12" s="36" t="s">
        <v>13</v>
      </c>
      <c r="E12" s="37" t="s">
        <v>21</v>
      </c>
    </row>
    <row r="13" spans="2:5" ht="12.75">
      <c r="B13" s="34" t="s">
        <v>22</v>
      </c>
      <c r="C13" s="35">
        <f>DATE(Ano,5,1)</f>
        <v>40299</v>
      </c>
      <c r="D13" s="36" t="s">
        <v>13</v>
      </c>
      <c r="E13" s="37" t="s">
        <v>23</v>
      </c>
    </row>
    <row r="14" spans="2:5" ht="12.75">
      <c r="B14" s="34" t="s">
        <v>24</v>
      </c>
      <c r="C14" s="35">
        <f>Páscoa+60</f>
        <v>40332</v>
      </c>
      <c r="D14" s="36" t="s">
        <v>16</v>
      </c>
      <c r="E14" s="37" t="s">
        <v>25</v>
      </c>
    </row>
    <row r="15" spans="2:5" ht="12.75">
      <c r="B15" s="34" t="s">
        <v>26</v>
      </c>
      <c r="C15" s="35">
        <f>DATE(Ano,9,7)</f>
        <v>40428</v>
      </c>
      <c r="D15" s="36" t="s">
        <v>13</v>
      </c>
      <c r="E15" s="37" t="s">
        <v>27</v>
      </c>
    </row>
    <row r="16" spans="2:5" ht="12.75">
      <c r="B16" s="34" t="s">
        <v>28</v>
      </c>
      <c r="C16" s="35">
        <f>DATE(Ano,10,12)</f>
        <v>40463</v>
      </c>
      <c r="D16" s="36" t="s">
        <v>13</v>
      </c>
      <c r="E16" s="37" t="s">
        <v>29</v>
      </c>
    </row>
    <row r="17" spans="2:5" ht="12.75">
      <c r="B17" s="34" t="s">
        <v>30</v>
      </c>
      <c r="C17" s="35">
        <f>DATE(Ano,11,2)</f>
        <v>40484</v>
      </c>
      <c r="D17" s="36" t="s">
        <v>13</v>
      </c>
      <c r="E17" s="37" t="s">
        <v>31</v>
      </c>
    </row>
    <row r="18" spans="2:5" ht="12.75">
      <c r="B18" s="34" t="s">
        <v>32</v>
      </c>
      <c r="C18" s="35">
        <f>DATE(Ano,11,15)</f>
        <v>40497</v>
      </c>
      <c r="D18" s="36" t="s">
        <v>13</v>
      </c>
      <c r="E18" s="37" t="s">
        <v>33</v>
      </c>
    </row>
    <row r="19" spans="2:5" ht="12.75">
      <c r="B19" s="34" t="s">
        <v>34</v>
      </c>
      <c r="C19" s="35">
        <f>DATE(Ano,12,25)</f>
        <v>40537</v>
      </c>
      <c r="D19" s="36" t="s">
        <v>13</v>
      </c>
      <c r="E19" s="37" t="s">
        <v>35</v>
      </c>
    </row>
    <row r="20" spans="2:5" ht="12.75">
      <c r="B20" s="38" t="s">
        <v>73</v>
      </c>
      <c r="C20" s="39">
        <v>40349</v>
      </c>
      <c r="D20" s="40" t="s">
        <v>13</v>
      </c>
      <c r="E20" s="41" t="s">
        <v>74</v>
      </c>
    </row>
    <row r="21" spans="2:5" ht="12.75">
      <c r="B21" s="38"/>
      <c r="C21" s="39"/>
      <c r="D21" s="40"/>
      <c r="E21" s="41"/>
    </row>
    <row r="22" spans="2:5" ht="12.75">
      <c r="B22" s="38"/>
      <c r="C22" s="39"/>
      <c r="D22" s="40"/>
      <c r="E22" s="41"/>
    </row>
    <row r="23" spans="2:5" ht="12.75">
      <c r="B23" s="38"/>
      <c r="C23" s="39"/>
      <c r="D23" s="40"/>
      <c r="E23" s="41"/>
    </row>
    <row r="24" spans="2:5" ht="12.75">
      <c r="B24" s="42"/>
      <c r="C24" s="43"/>
      <c r="D24" s="44"/>
      <c r="E24" s="45"/>
    </row>
    <row r="25" ht="12.75"/>
    <row r="26" spans="2:5" ht="15">
      <c r="B26" s="11" t="s">
        <v>36</v>
      </c>
      <c r="C26" s="12" t="s">
        <v>9</v>
      </c>
      <c r="D26" s="12" t="s">
        <v>10</v>
      </c>
      <c r="E26" s="13" t="s">
        <v>11</v>
      </c>
    </row>
    <row r="27" spans="2:5" ht="12.75">
      <c r="B27" s="46" t="s">
        <v>37</v>
      </c>
      <c r="C27" s="47">
        <f>Páscoa-47</f>
        <v>40225</v>
      </c>
      <c r="D27" s="48" t="s">
        <v>16</v>
      </c>
      <c r="E27" s="49" t="s">
        <v>38</v>
      </c>
    </row>
    <row r="28" spans="2:5" ht="12.75">
      <c r="B28" s="46" t="s">
        <v>39</v>
      </c>
      <c r="C28" s="47">
        <f>Páscoa-7</f>
        <v>40265</v>
      </c>
      <c r="D28" s="48" t="s">
        <v>16</v>
      </c>
      <c r="E28" s="49" t="s">
        <v>40</v>
      </c>
    </row>
    <row r="29" spans="2:5" ht="12.75">
      <c r="B29" s="46" t="s">
        <v>41</v>
      </c>
      <c r="C29" s="47">
        <f>Páscoa-7</f>
        <v>40265</v>
      </c>
      <c r="D29" s="48" t="s">
        <v>16</v>
      </c>
      <c r="E29" s="49" t="s">
        <v>42</v>
      </c>
    </row>
    <row r="30" spans="2:5" ht="12.75">
      <c r="B30" s="46" t="s">
        <v>43</v>
      </c>
      <c r="C30" s="47">
        <f>DATE(Ano,5,1)+IF(1&lt;WEEKDAY(DATE(Ano,5,1)),7-WEEKDAY(DATE(Ano,5,1))+1,1-WEEKDAY(DATE(Ano,5,1)))+(2-1)*7</f>
        <v>40307</v>
      </c>
      <c r="D30" s="48" t="s">
        <v>16</v>
      </c>
      <c r="E30" s="49" t="s">
        <v>44</v>
      </c>
    </row>
    <row r="31" spans="2:5" ht="12.75">
      <c r="B31" s="46" t="s">
        <v>45</v>
      </c>
      <c r="C31" s="47">
        <f>DATE(Ano,6,12)</f>
        <v>40341</v>
      </c>
      <c r="D31" s="48" t="s">
        <v>13</v>
      </c>
      <c r="E31" s="49" t="s">
        <v>46</v>
      </c>
    </row>
    <row r="32" spans="2:5" ht="12.75">
      <c r="B32" s="46" t="s">
        <v>47</v>
      </c>
      <c r="C32" s="47">
        <f>DATE(Ano,10,12)</f>
        <v>40463</v>
      </c>
      <c r="D32" s="48" t="s">
        <v>13</v>
      </c>
      <c r="E32" s="49" t="s">
        <v>29</v>
      </c>
    </row>
    <row r="33" spans="2:5" ht="12.75">
      <c r="B33" s="46" t="s">
        <v>48</v>
      </c>
      <c r="C33" s="47">
        <f>DATE(Ano,8,1)+IF(1&lt;WEEKDAY(DATE(Ano,8,1)),7-WEEKDAY(DATE(Ano,8,1))+1,1-WEEKDAY(DATE(Ano,8,1)))+(2-1)*7</f>
        <v>40398</v>
      </c>
      <c r="D33" s="48" t="s">
        <v>16</v>
      </c>
      <c r="E33" s="49" t="s">
        <v>49</v>
      </c>
    </row>
    <row r="34" spans="2:5" ht="12.75">
      <c r="B34" s="50" t="s">
        <v>50</v>
      </c>
      <c r="C34" s="51">
        <f>DATE(Ano,9,30)</f>
        <v>40451</v>
      </c>
      <c r="D34" s="52" t="s">
        <v>13</v>
      </c>
      <c r="E34" s="53" t="s">
        <v>51</v>
      </c>
    </row>
    <row r="35" spans="2:5" ht="12.75">
      <c r="B35" s="50" t="s">
        <v>70</v>
      </c>
      <c r="C35" s="51">
        <f>DATE(Ano,1,25)</f>
        <v>40203</v>
      </c>
      <c r="D35" s="52" t="s">
        <v>13</v>
      </c>
      <c r="E35" s="53" t="s">
        <v>71</v>
      </c>
    </row>
    <row r="36" spans="2:5" ht="12.75">
      <c r="B36" s="50"/>
      <c r="C36" s="51"/>
      <c r="D36" s="52"/>
      <c r="E36" s="53"/>
    </row>
    <row r="37" spans="2:5" ht="12.75">
      <c r="B37" s="50"/>
      <c r="C37" s="51"/>
      <c r="D37" s="52"/>
      <c r="E37" s="53"/>
    </row>
    <row r="38" spans="2:5" ht="12.75">
      <c r="B38" s="50"/>
      <c r="C38" s="51"/>
      <c r="D38" s="52"/>
      <c r="E38" s="53"/>
    </row>
    <row r="39" spans="2:5" ht="12.75">
      <c r="B39" s="54"/>
      <c r="C39" s="55"/>
      <c r="D39" s="56"/>
      <c r="E39" s="57"/>
    </row>
    <row r="40" ht="12.75"/>
    <row r="41" spans="2:5" ht="15">
      <c r="B41" s="14" t="s">
        <v>92</v>
      </c>
      <c r="C41" s="15" t="s">
        <v>9</v>
      </c>
      <c r="D41" s="15" t="s">
        <v>10</v>
      </c>
      <c r="E41" s="16" t="s">
        <v>11</v>
      </c>
    </row>
    <row r="42" spans="2:5" ht="12.75">
      <c r="B42" s="58" t="s">
        <v>52</v>
      </c>
      <c r="C42" s="59">
        <f>DATE(Ano,1,21)-MOD(DATE(Ano,1,5),7)</f>
        <v>40196</v>
      </c>
      <c r="D42" s="60" t="s">
        <v>16</v>
      </c>
      <c r="E42" s="61" t="s">
        <v>53</v>
      </c>
    </row>
    <row r="43" spans="2:5" ht="12.75">
      <c r="B43" s="58" t="s">
        <v>54</v>
      </c>
      <c r="C43" s="59">
        <f>DATE(Ano,2,21)-MOD(DATE(Ano,2,21)-2,7)</f>
        <v>40224</v>
      </c>
      <c r="D43" s="60" t="s">
        <v>16</v>
      </c>
      <c r="E43" s="61" t="s">
        <v>55</v>
      </c>
    </row>
    <row r="44" spans="2:5" ht="12.75">
      <c r="B44" s="58" t="s">
        <v>56</v>
      </c>
      <c r="C44" s="59">
        <f>DATE(Ano,5,31)-MOD(DATE(Ano,5,31)-2,7)</f>
        <v>40329</v>
      </c>
      <c r="D44" s="60" t="s">
        <v>16</v>
      </c>
      <c r="E44" s="61" t="s">
        <v>57</v>
      </c>
    </row>
    <row r="45" spans="2:5" ht="12.75">
      <c r="B45" s="58" t="s">
        <v>58</v>
      </c>
      <c r="C45" s="59">
        <f>DATE(Ano,7,4)</f>
        <v>40363</v>
      </c>
      <c r="D45" s="60" t="s">
        <v>13</v>
      </c>
      <c r="E45" s="61" t="s">
        <v>59</v>
      </c>
    </row>
    <row r="46" spans="2:5" ht="12.75">
      <c r="B46" s="58" t="s">
        <v>60</v>
      </c>
      <c r="C46" s="59">
        <f>DATE(Ano,9,7)-MOD(DATE(Ano,9,7)-2,7)</f>
        <v>40427</v>
      </c>
      <c r="D46" s="60" t="s">
        <v>16</v>
      </c>
      <c r="E46" s="61" t="s">
        <v>61</v>
      </c>
    </row>
    <row r="47" spans="2:5" ht="12.75">
      <c r="B47" s="58" t="s">
        <v>62</v>
      </c>
      <c r="C47" s="59">
        <f>DATE(Ano,10,1)+IF(2&lt;WEEKDAY(DATE(Ano,10,1)),7-WEEKDAY(DATE(Ano,10,1))+2,2-WEEKDAY(DATE(Ano,10,1)))+((2-1)*7)</f>
        <v>40462</v>
      </c>
      <c r="D47" s="60" t="s">
        <v>16</v>
      </c>
      <c r="E47" s="61" t="s">
        <v>63</v>
      </c>
    </row>
    <row r="48" spans="2:5" ht="12.75">
      <c r="B48" s="62" t="s">
        <v>64</v>
      </c>
      <c r="C48" s="63">
        <f>DATE(Ano,11,11)</f>
        <v>40493</v>
      </c>
      <c r="D48" s="64" t="s">
        <v>13</v>
      </c>
      <c r="E48" s="61" t="s">
        <v>65</v>
      </c>
    </row>
    <row r="49" spans="2:5" ht="12.75">
      <c r="B49" s="62" t="s">
        <v>66</v>
      </c>
      <c r="C49" s="63">
        <f>DATE(Ano,11,28)-MOD(DATE(Ano,11,28)-5,7)</f>
        <v>40507</v>
      </c>
      <c r="D49" s="64" t="s">
        <v>16</v>
      </c>
      <c r="E49" s="65" t="s">
        <v>67</v>
      </c>
    </row>
    <row r="50" spans="2:5" ht="12.75">
      <c r="B50" s="62"/>
      <c r="C50" s="63"/>
      <c r="D50" s="64"/>
      <c r="E50" s="65"/>
    </row>
    <row r="51" spans="2:5" ht="12.75">
      <c r="B51" s="62"/>
      <c r="C51" s="63"/>
      <c r="D51" s="64"/>
      <c r="E51" s="65"/>
    </row>
    <row r="52" spans="2:5" ht="12.75">
      <c r="B52" s="62"/>
      <c r="C52" s="63"/>
      <c r="D52" s="64"/>
      <c r="E52" s="65"/>
    </row>
    <row r="53" spans="2:5" ht="12.75">
      <c r="B53" s="62"/>
      <c r="C53" s="63"/>
      <c r="D53" s="64"/>
      <c r="E53" s="65"/>
    </row>
    <row r="54" spans="2:5" ht="13.5" thickBot="1">
      <c r="B54" s="66"/>
      <c r="C54" s="67"/>
      <c r="D54" s="68"/>
      <c r="E54" s="69"/>
    </row>
    <row r="55" ht="12.75"/>
  </sheetData>
  <sheetProtection password="CF7A" sheet="1" objects="1" scenarios="1"/>
  <mergeCells count="3">
    <mergeCell ref="C2:E6"/>
    <mergeCell ref="A4:B4"/>
    <mergeCell ref="F2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E37"/>
  <sheetViews>
    <sheetView showGridLines="0" tabSelected="1" workbookViewId="0" topLeftCell="A1">
      <selection activeCell="D24" sqref="D24"/>
    </sheetView>
  </sheetViews>
  <sheetFormatPr defaultColWidth="9.140625" defaultRowHeight="12.75" zeroHeight="1"/>
  <cols>
    <col min="1" max="2" width="1.7109375" style="0" customWidth="1"/>
    <col min="3" max="3" width="40.140625" style="0" customWidth="1"/>
    <col min="4" max="4" width="13.140625" style="0" customWidth="1"/>
    <col min="5" max="6" width="1.7109375" style="0" customWidth="1"/>
    <col min="7" max="16384" width="0" style="0" hidden="1" customWidth="1"/>
  </cols>
  <sheetData>
    <row r="1" ht="13.5" thickBot="1"/>
    <row r="2" spans="2:5" ht="12.75">
      <c r="B2" s="110"/>
      <c r="C2" s="111" t="s">
        <v>91</v>
      </c>
      <c r="D2" s="111"/>
      <c r="E2" s="112"/>
    </row>
    <row r="3" spans="2:5" ht="4.5" customHeight="1">
      <c r="B3" s="113"/>
      <c r="C3" s="114"/>
      <c r="D3" s="114"/>
      <c r="E3" s="115"/>
    </row>
    <row r="4" spans="2:5" ht="63" customHeight="1">
      <c r="B4" s="113"/>
      <c r="C4" s="116" t="s">
        <v>75</v>
      </c>
      <c r="D4" s="116"/>
      <c r="E4" s="115"/>
    </row>
    <row r="5" spans="2:5" ht="4.5" customHeight="1">
      <c r="B5" s="113"/>
      <c r="C5" s="114"/>
      <c r="D5" s="114"/>
      <c r="E5" s="115"/>
    </row>
    <row r="6" spans="2:5" ht="25.5" customHeight="1">
      <c r="B6" s="113"/>
      <c r="C6" s="117" t="s">
        <v>76</v>
      </c>
      <c r="D6" s="117"/>
      <c r="E6" s="115"/>
    </row>
    <row r="7" spans="2:5" ht="4.5" customHeight="1">
      <c r="B7" s="113"/>
      <c r="C7" s="114"/>
      <c r="D7" s="114"/>
      <c r="E7" s="115"/>
    </row>
    <row r="8" spans="2:5" ht="12.75">
      <c r="B8" s="113"/>
      <c r="C8" s="114" t="s">
        <v>77</v>
      </c>
      <c r="D8" s="114">
        <f>MOD(Ano,19)</f>
        <v>15</v>
      </c>
      <c r="E8" s="115"/>
    </row>
    <row r="9" spans="2:5" ht="4.5" customHeight="1">
      <c r="B9" s="113"/>
      <c r="C9" s="114"/>
      <c r="D9" s="114"/>
      <c r="E9" s="115"/>
    </row>
    <row r="10" spans="2:5" ht="12.75">
      <c r="B10" s="113"/>
      <c r="C10" s="114" t="s">
        <v>78</v>
      </c>
      <c r="D10" s="114">
        <f>INT(Ano/100)</f>
        <v>20</v>
      </c>
      <c r="E10" s="115"/>
    </row>
    <row r="11" spans="2:5" ht="4.5" customHeight="1">
      <c r="B11" s="113"/>
      <c r="C11" s="114"/>
      <c r="D11" s="114"/>
      <c r="E11" s="115"/>
    </row>
    <row r="12" spans="2:5" ht="12.75">
      <c r="B12" s="113"/>
      <c r="C12" s="114" t="s">
        <v>79</v>
      </c>
      <c r="D12" s="114">
        <f>MOD(Ano,100)</f>
        <v>10</v>
      </c>
      <c r="E12" s="115"/>
    </row>
    <row r="13" spans="2:5" ht="4.5" customHeight="1">
      <c r="B13" s="113"/>
      <c r="C13" s="114"/>
      <c r="D13" s="114"/>
      <c r="E13" s="115"/>
    </row>
    <row r="14" spans="2:5" ht="12.75">
      <c r="B14" s="113"/>
      <c r="C14" s="114" t="s">
        <v>80</v>
      </c>
      <c r="D14" s="114">
        <f>INT(D10/4)</f>
        <v>5</v>
      </c>
      <c r="E14" s="115"/>
    </row>
    <row r="15" spans="2:5" ht="4.5" customHeight="1">
      <c r="B15" s="113"/>
      <c r="C15" s="114"/>
      <c r="D15" s="114"/>
      <c r="E15" s="115"/>
    </row>
    <row r="16" spans="2:5" ht="12.75">
      <c r="B16" s="113"/>
      <c r="C16" s="114" t="s">
        <v>81</v>
      </c>
      <c r="D16" s="114">
        <f>MOD(D10,4)</f>
        <v>0</v>
      </c>
      <c r="E16" s="115"/>
    </row>
    <row r="17" spans="2:5" ht="4.5" customHeight="1">
      <c r="B17" s="113"/>
      <c r="C17" s="114"/>
      <c r="D17" s="114"/>
      <c r="E17" s="115"/>
    </row>
    <row r="18" spans="2:5" ht="12.75">
      <c r="B18" s="113"/>
      <c r="C18" s="114" t="s">
        <v>82</v>
      </c>
      <c r="D18" s="114">
        <f>INT((D10+8)/25)</f>
        <v>1</v>
      </c>
      <c r="E18" s="115"/>
    </row>
    <row r="19" spans="2:5" ht="4.5" customHeight="1">
      <c r="B19" s="113"/>
      <c r="C19" s="114"/>
      <c r="D19" s="114"/>
      <c r="E19" s="115"/>
    </row>
    <row r="20" spans="2:5" ht="12.75">
      <c r="B20" s="113"/>
      <c r="C20" s="114" t="s">
        <v>83</v>
      </c>
      <c r="D20" s="114">
        <f>INT((D10-D18)/3)</f>
        <v>6</v>
      </c>
      <c r="E20" s="115"/>
    </row>
    <row r="21" spans="2:5" ht="4.5" customHeight="1">
      <c r="B21" s="113"/>
      <c r="C21" s="114"/>
      <c r="D21" s="114"/>
      <c r="E21" s="115"/>
    </row>
    <row r="22" spans="2:5" ht="12.75">
      <c r="B22" s="113"/>
      <c r="C22" s="114" t="s">
        <v>84</v>
      </c>
      <c r="D22" s="114">
        <f>MOD((19*D8+(D10-D14-D20+15)),30)</f>
        <v>9</v>
      </c>
      <c r="E22" s="115"/>
    </row>
    <row r="23" spans="2:5" ht="4.5" customHeight="1">
      <c r="B23" s="113"/>
      <c r="C23" s="114"/>
      <c r="D23" s="114"/>
      <c r="E23" s="115"/>
    </row>
    <row r="24" spans="2:5" ht="12.75">
      <c r="B24" s="113"/>
      <c r="C24" s="114" t="s">
        <v>85</v>
      </c>
      <c r="D24" s="114">
        <f>INT(D12/4)</f>
        <v>2</v>
      </c>
      <c r="E24" s="115"/>
    </row>
    <row r="25" spans="2:5" ht="4.5" customHeight="1">
      <c r="B25" s="113"/>
      <c r="C25" s="114"/>
      <c r="D25" s="114"/>
      <c r="E25" s="115"/>
    </row>
    <row r="26" spans="2:5" ht="12.75">
      <c r="B26" s="113"/>
      <c r="C26" s="114" t="s">
        <v>86</v>
      </c>
      <c r="D26" s="114">
        <f>MOD(D12,4)</f>
        <v>2</v>
      </c>
      <c r="E26" s="115"/>
    </row>
    <row r="27" spans="2:5" ht="4.5" customHeight="1">
      <c r="B27" s="113"/>
      <c r="C27" s="114"/>
      <c r="D27" s="114"/>
      <c r="E27" s="115"/>
    </row>
    <row r="28" spans="2:5" ht="12.75">
      <c r="B28" s="113"/>
      <c r="C28" s="114" t="s">
        <v>87</v>
      </c>
      <c r="D28" s="114">
        <f>MOD((32+(2*D16)+(2*D24)-D22-D26),7)</f>
        <v>4</v>
      </c>
      <c r="E28" s="115"/>
    </row>
    <row r="29" spans="2:5" ht="4.5" customHeight="1">
      <c r="B29" s="113"/>
      <c r="C29" s="114"/>
      <c r="D29" s="114"/>
      <c r="E29" s="115"/>
    </row>
    <row r="30" spans="2:5" ht="12.75">
      <c r="B30" s="113"/>
      <c r="C30" s="114" t="s">
        <v>88</v>
      </c>
      <c r="D30" s="114">
        <f>INT((D8+11*D22+22*D28)/451)</f>
        <v>0</v>
      </c>
      <c r="E30" s="115"/>
    </row>
    <row r="31" spans="2:5" ht="4.5" customHeight="1">
      <c r="B31" s="113"/>
      <c r="C31" s="114"/>
      <c r="D31" s="114"/>
      <c r="E31" s="115"/>
    </row>
    <row r="32" spans="2:5" ht="12.75">
      <c r="B32" s="113"/>
      <c r="C32" s="114" t="s">
        <v>89</v>
      </c>
      <c r="D32" s="114">
        <f>INT((D22+D28-7*D30+114)/31)</f>
        <v>4</v>
      </c>
      <c r="E32" s="115"/>
    </row>
    <row r="33" spans="2:5" ht="4.5" customHeight="1">
      <c r="B33" s="113"/>
      <c r="C33" s="114"/>
      <c r="D33" s="114"/>
      <c r="E33" s="115"/>
    </row>
    <row r="34" spans="2:5" ht="12.75">
      <c r="B34" s="113"/>
      <c r="C34" s="114" t="s">
        <v>90</v>
      </c>
      <c r="D34" s="114">
        <f>MOD((D22+D28-7*D30+114),31)+1</f>
        <v>4</v>
      </c>
      <c r="E34" s="115"/>
    </row>
    <row r="35" spans="2:5" ht="4.5" customHeight="1" thickBot="1">
      <c r="B35" s="113"/>
      <c r="C35" s="114"/>
      <c r="D35" s="114"/>
      <c r="E35" s="115"/>
    </row>
    <row r="36" spans="2:5" ht="13.5" thickBot="1">
      <c r="B36" s="113"/>
      <c r="C36" s="118" t="s">
        <v>18</v>
      </c>
      <c r="D36" s="122">
        <f>DATE(Ano,D32,D34)</f>
        <v>40272</v>
      </c>
      <c r="E36" s="115"/>
    </row>
    <row r="37" spans="2:5" ht="4.5" customHeight="1" thickBot="1">
      <c r="B37" s="119"/>
      <c r="C37" s="120"/>
      <c r="D37" s="120"/>
      <c r="E37" s="121"/>
    </row>
    <row r="38" ht="12.75"/>
  </sheetData>
  <sheetProtection password="CF7A" sheet="1" objects="1" scenarios="1"/>
  <mergeCells count="3">
    <mergeCell ref="C4:D4"/>
    <mergeCell ref="C6:D6"/>
    <mergeCell ref="C2:D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 Corelli</cp:lastModifiedBy>
  <dcterms:created xsi:type="dcterms:W3CDTF">2009-11-29T18:34:53Z</dcterms:created>
  <dcterms:modified xsi:type="dcterms:W3CDTF">2010-01-22T13:47:03Z</dcterms:modified>
  <cp:category/>
  <cp:version/>
  <cp:contentType/>
  <cp:contentStatus/>
</cp:coreProperties>
</file>